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0" windowWidth="13260" windowHeight="9150" activeTab="0"/>
  </bookViews>
  <sheets>
    <sheet name="Sheet1" sheetId="1" r:id="rId1"/>
    <sheet name="Chart1" sheetId="2" r:id="rId2"/>
    <sheet name="Chart2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<sst xmlns="http://schemas.openxmlformats.org/spreadsheetml/2006/main" count="78" uniqueCount="65">
  <si>
    <t>Band 1</t>
  </si>
  <si>
    <t>Band 2</t>
  </si>
  <si>
    <t>Band 3</t>
  </si>
  <si>
    <t>Band 4</t>
  </si>
  <si>
    <t>Center Frequency (MHz)</t>
  </si>
  <si>
    <t>Center Frequency (Hz)</t>
  </si>
  <si>
    <t>3dB Delta (Hz)</t>
  </si>
  <si>
    <t>10dB Delta (Hz)</t>
  </si>
  <si>
    <t>Full Delta (Hz)</t>
  </si>
  <si>
    <t>3dB Delta (KHz)</t>
  </si>
  <si>
    <t>10dB Delta (KHz)</t>
  </si>
  <si>
    <t>Full Delta (KHz)</t>
  </si>
  <si>
    <t>Entered Data from analyzer</t>
  </si>
  <si>
    <t>Calculated Data to revolution frequency</t>
  </si>
  <si>
    <t>KHz/Pixel</t>
  </si>
  <si>
    <t>Rev Freq</t>
  </si>
  <si>
    <t>Harmonic</t>
  </si>
  <si>
    <t>SA Freq(GHz)</t>
  </si>
  <si>
    <t>dF</t>
  </si>
  <si>
    <t>Center Freq</t>
  </si>
  <si>
    <t>Grids in x</t>
  </si>
  <si>
    <t>Grids in y</t>
  </si>
  <si>
    <t>Top left x</t>
  </si>
  <si>
    <t>Top left y</t>
  </si>
  <si>
    <t>Lower Right y</t>
  </si>
  <si>
    <t>Lower Right x</t>
  </si>
  <si>
    <t>Pixel/KHz</t>
  </si>
  <si>
    <t>Pixel/dB</t>
  </si>
  <si>
    <t>dB/Pixel</t>
  </si>
  <si>
    <t>Center x</t>
  </si>
  <si>
    <t>Center y</t>
  </si>
  <si>
    <t>Setup</t>
  </si>
  <si>
    <t>Total range SA in x</t>
  </si>
  <si>
    <t>Top range SA in y</t>
  </si>
  <si>
    <t>3dB dropoff x on left</t>
  </si>
  <si>
    <t>3dB dropoff x on right</t>
  </si>
  <si>
    <t>10dB dropoff x on right</t>
  </si>
  <si>
    <t>10dB dropoff x on left</t>
  </si>
  <si>
    <t>3dB droppoff calculated y</t>
  </si>
  <si>
    <t>10db dropoff calc y</t>
  </si>
  <si>
    <t>Delta 3dB pixels</t>
  </si>
  <si>
    <t>Full Dropoff x on right</t>
  </si>
  <si>
    <t>Full dropoff y on right</t>
  </si>
  <si>
    <t>Full dropoff y on left</t>
  </si>
  <si>
    <t xml:space="preserve">Full droppoff delta x </t>
  </si>
  <si>
    <t>CF x from plot</t>
  </si>
  <si>
    <t>CF y from plot</t>
  </si>
  <si>
    <t>Delta 10dB pixels</t>
  </si>
  <si>
    <t>Full dropoff x on left</t>
  </si>
  <si>
    <t>Ave delta y</t>
  </si>
  <si>
    <t>Full Dropoff dB</t>
  </si>
  <si>
    <t>Debuncher Asymptotic Momentum Width</t>
  </si>
  <si>
    <t>Eta</t>
  </si>
  <si>
    <t>Orbit Length(m)</t>
  </si>
  <si>
    <t>Momentum (MeV/c)</t>
  </si>
  <si>
    <t>df (Hz) at -3dB</t>
  </si>
  <si>
    <t>dp (MeV/c) at -3dB</t>
  </si>
  <si>
    <t>df (Hz) at -10dB</t>
  </si>
  <si>
    <t>dp (MeV/c) at -10dB</t>
  </si>
  <si>
    <t>df (Hz) at full width</t>
  </si>
  <si>
    <t>dp (MeV/c) at full width</t>
  </si>
  <si>
    <t>3 dB</t>
  </si>
  <si>
    <t>10 dB</t>
  </si>
  <si>
    <t>Full Width</t>
  </si>
  <si>
    <t>All Bands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</si>
</sst>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5" borderId="5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Debuncher Asymptotic Momentum Width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Band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Sheet1!$B$45:$B$49</c:f>
              <c:strCache>
                <c:ptCount val="3"/>
                <c:pt idx="0">
                  <c:v>df (Hz) at -3dB</c:v>
                </c:pt>
                <c:pt idx="1">
                  <c:v>dp (MeV/c) at -3dB</c:v>
                </c:pt>
                <c:pt idx="2">
                  <c:v>df (Hz) at -10dB</c:v>
                </c:pt>
              </c:strCache>
            </c:strRef>
          </c:cat>
          <c:val>
            <c:numRef>
              <c:f>(Sheet1!$C$45,Sheet1!$C$47,Sheet1!$C$49)</c:f>
              <c:numCache>
                <c:ptCount val="3"/>
                <c:pt idx="0">
                  <c:v>3.081474177246395</c:v>
                </c:pt>
                <c:pt idx="1">
                  <c:v>7.703685443115987</c:v>
                </c:pt>
                <c:pt idx="2">
                  <c:v>18.951066190065326</c:v>
                </c:pt>
              </c:numCache>
            </c:numRef>
          </c:val>
          <c:smooth val="0"/>
        </c:ser>
        <c:ser>
          <c:idx val="1"/>
          <c:order val="1"/>
          <c:tx>
            <c:v>Band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Sheet1!$B$45:$B$49</c:f>
              <c:strCache>
                <c:ptCount val="3"/>
                <c:pt idx="0">
                  <c:v>df (Hz) at -3dB</c:v>
                </c:pt>
                <c:pt idx="1">
                  <c:v>dp (MeV/c) at -3dB</c:v>
                </c:pt>
                <c:pt idx="2">
                  <c:v>df (Hz) at -10dB</c:v>
                </c:pt>
              </c:strCache>
            </c:strRef>
          </c:cat>
          <c:val>
            <c:numRef>
              <c:f>(Sheet1!$D$45,Sheet1!$D$47,Sheet1!$D$49)</c:f>
              <c:numCache>
                <c:ptCount val="3"/>
                <c:pt idx="0">
                  <c:v>2.8503636139529154</c:v>
                </c:pt>
                <c:pt idx="1">
                  <c:v>8.319980278565266</c:v>
                </c:pt>
                <c:pt idx="2">
                  <c:v>22.956982620485643</c:v>
                </c:pt>
              </c:numCache>
            </c:numRef>
          </c:val>
          <c:smooth val="0"/>
        </c:ser>
        <c:ser>
          <c:idx val="2"/>
          <c:order val="2"/>
          <c:tx>
            <c:v>Band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Sheet1!$B$45:$B$49</c:f>
              <c:strCache>
                <c:ptCount val="3"/>
                <c:pt idx="0">
                  <c:v>df (Hz) at -3dB</c:v>
                </c:pt>
                <c:pt idx="1">
                  <c:v>dp (MeV/c) at -3dB</c:v>
                </c:pt>
                <c:pt idx="2">
                  <c:v>df (Hz) at -10dB</c:v>
                </c:pt>
              </c:strCache>
            </c:strRef>
          </c:cat>
          <c:val>
            <c:numRef>
              <c:f>(Sheet1!$E$45,Sheet1!$E$47,Sheet1!$E$49)</c:f>
              <c:numCache>
                <c:ptCount val="3"/>
                <c:pt idx="0">
                  <c:v>2.619253050659436</c:v>
                </c:pt>
                <c:pt idx="1">
                  <c:v>5.623690373474671</c:v>
                </c:pt>
                <c:pt idx="2">
                  <c:v>19.875508443239248</c:v>
                </c:pt>
              </c:numCache>
            </c:numRef>
          </c:val>
          <c:smooth val="0"/>
        </c:ser>
        <c:ser>
          <c:idx val="3"/>
          <c:order val="3"/>
          <c:tx>
            <c:v>Band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Sheet1!$B$45:$B$49</c:f>
              <c:strCache>
                <c:ptCount val="3"/>
                <c:pt idx="0">
                  <c:v>df (Hz) at -3dB</c:v>
                </c:pt>
                <c:pt idx="1">
                  <c:v>dp (MeV/c) at -3dB</c:v>
                </c:pt>
                <c:pt idx="2">
                  <c:v>df (Hz) at -10dB</c:v>
                </c:pt>
              </c:strCache>
            </c:strRef>
          </c:cat>
          <c:val>
            <c:numRef>
              <c:f>(Sheet1!$F$45,Sheet1!$F$47,Sheet1!$F$49)</c:f>
              <c:numCache>
                <c:ptCount val="3"/>
                <c:pt idx="0">
                  <c:v>2.0799950696413165</c:v>
                </c:pt>
                <c:pt idx="1">
                  <c:v>4.468137557007273</c:v>
                </c:pt>
                <c:pt idx="2">
                  <c:v>22.725872057192163</c:v>
                </c:pt>
              </c:numCache>
            </c:numRef>
          </c:val>
          <c:smooth val="0"/>
        </c:ser>
        <c:marker val="1"/>
        <c:axId val="34570744"/>
        <c:axId val="42701241"/>
      </c:lineChart>
      <c:catAx>
        <c:axId val="3457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Drop-off Level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01241"/>
        <c:crosses val="autoZero"/>
        <c:auto val="1"/>
        <c:lblOffset val="100"/>
        <c:noMultiLvlLbl val="0"/>
      </c:catAx>
      <c:valAx>
        <c:axId val="42701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Rev. Freq.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70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Debuncher Asymptotic Momentum Width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25"/>
          <c:w val="0.8535"/>
          <c:h val="0.837"/>
        </c:manualLayout>
      </c:layout>
      <c:lineChart>
        <c:grouping val="standard"/>
        <c:varyColors val="0"/>
        <c:ser>
          <c:idx val="0"/>
          <c:order val="0"/>
          <c:tx>
            <c:v>Band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(Sheet1!$H$45,Sheet1!$H$47,Sheet1!$H$49)</c:f>
              <c:strCache>
                <c:ptCount val="3"/>
                <c:pt idx="0">
                  <c:v>3 dB</c:v>
                </c:pt>
                <c:pt idx="1">
                  <c:v>10 dB</c:v>
                </c:pt>
                <c:pt idx="2">
                  <c:v>Full Width</c:v>
                </c:pt>
              </c:strCache>
            </c:strRef>
          </c:cat>
          <c:val>
            <c:numRef>
              <c:f>(Sheet1!$C$46,Sheet1!$C$48,Sheet1!$C$50)</c:f>
              <c:numCache>
                <c:ptCount val="3"/>
                <c:pt idx="0">
                  <c:v>6.445655410091883</c:v>
                </c:pt>
                <c:pt idx="1">
                  <c:v>16.114138525229706</c:v>
                </c:pt>
                <c:pt idx="2">
                  <c:v>39.64078077206507</c:v>
                </c:pt>
              </c:numCache>
            </c:numRef>
          </c:val>
          <c:smooth val="0"/>
        </c:ser>
        <c:ser>
          <c:idx val="1"/>
          <c:order val="1"/>
          <c:tx>
            <c:v>Band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(Sheet1!$H$45,Sheet1!$H$47,Sheet1!$H$49)</c:f>
              <c:strCache>
                <c:ptCount val="3"/>
                <c:pt idx="0">
                  <c:v>3 dB</c:v>
                </c:pt>
                <c:pt idx="1">
                  <c:v>10 dB</c:v>
                </c:pt>
                <c:pt idx="2">
                  <c:v>Full Width</c:v>
                </c:pt>
              </c:strCache>
            </c:strRef>
          </c:cat>
          <c:val>
            <c:numRef>
              <c:f>(Sheet1!$D$46,Sheet1!$D$48,Sheet1!$D$50)</c:f>
              <c:numCache>
                <c:ptCount val="3"/>
                <c:pt idx="0">
                  <c:v>5.962231254334991</c:v>
                </c:pt>
                <c:pt idx="1">
                  <c:v>17.40326960724808</c:v>
                </c:pt>
                <c:pt idx="2">
                  <c:v>48.020132805184524</c:v>
                </c:pt>
              </c:numCache>
            </c:numRef>
          </c:val>
          <c:smooth val="0"/>
        </c:ser>
        <c:ser>
          <c:idx val="2"/>
          <c:order val="2"/>
          <c:tx>
            <c:v>Band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(Sheet1!$H$45,Sheet1!$H$47,Sheet1!$H$49)</c:f>
              <c:strCache>
                <c:ptCount val="3"/>
                <c:pt idx="0">
                  <c:v>3 dB</c:v>
                </c:pt>
                <c:pt idx="1">
                  <c:v>10 dB</c:v>
                </c:pt>
                <c:pt idx="2">
                  <c:v>Full Width</c:v>
                </c:pt>
              </c:strCache>
            </c:strRef>
          </c:cat>
          <c:val>
            <c:numRef>
              <c:f>(Sheet1!$E$46,Sheet1!$E$48,Sheet1!$E$50)</c:f>
              <c:numCache>
                <c:ptCount val="3"/>
                <c:pt idx="0">
                  <c:v>5.4788070985781</c:v>
                </c:pt>
                <c:pt idx="1">
                  <c:v>11.763321123417684</c:v>
                </c:pt>
                <c:pt idx="2">
                  <c:v>41.57447739509264</c:v>
                </c:pt>
              </c:numCache>
            </c:numRef>
          </c:val>
          <c:smooth val="0"/>
        </c:ser>
        <c:ser>
          <c:idx val="3"/>
          <c:order val="3"/>
          <c:tx>
            <c:v>Band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5"/>
            <c:spPr>
              <a:solidFill>
                <a:srgbClr val="CCFF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CC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(Sheet1!$H$45,Sheet1!$H$47,Sheet1!$H$49)</c:f>
              <c:strCache>
                <c:ptCount val="3"/>
                <c:pt idx="0">
                  <c:v>3 dB</c:v>
                </c:pt>
                <c:pt idx="1">
                  <c:v>10 dB</c:v>
                </c:pt>
                <c:pt idx="2">
                  <c:v>Full Width</c:v>
                </c:pt>
              </c:strCache>
            </c:strRef>
          </c:cat>
          <c:val>
            <c:numRef>
              <c:f>(Sheet1!$F$46,Sheet1!$F$48,Sheet1!$F$50)</c:f>
              <c:numCache>
                <c:ptCount val="3"/>
                <c:pt idx="0">
                  <c:v>4.35081740181202</c:v>
                </c:pt>
                <c:pt idx="1">
                  <c:v>9.34620034463323</c:v>
                </c:pt>
                <c:pt idx="2">
                  <c:v>47.53670864942763</c:v>
                </c:pt>
              </c:numCache>
            </c:numRef>
          </c:val>
          <c:smooth val="0"/>
        </c:ser>
        <c:ser>
          <c:idx val="4"/>
          <c:order val="4"/>
          <c:tx>
            <c:v>All Bands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(Sheet1!$F$46,Sheet1!$G$48,Sheet1!$G$50)</c:f>
              <c:numCache>
                <c:ptCount val="3"/>
                <c:pt idx="0">
                  <c:v>4.35081740181202</c:v>
                </c:pt>
                <c:pt idx="1">
                  <c:v>6.499369205175981</c:v>
                </c:pt>
                <c:pt idx="2">
                  <c:v>16.4364212957343</c:v>
                </c:pt>
              </c:numCache>
            </c:numRef>
          </c:val>
          <c:smooth val="0"/>
        </c:ser>
        <c:marker val="1"/>
        <c:axId val="48766850"/>
        <c:axId val="36248467"/>
      </c:lineChart>
      <c:catAx>
        <c:axId val="48766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dB Cutoff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48467"/>
        <c:crosses val="autoZero"/>
        <c:auto val="1"/>
        <c:lblOffset val="100"/>
        <c:noMultiLvlLbl val="0"/>
      </c:catAx>
      <c:valAx>
        <c:axId val="36248467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dp (MeV/c)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66850"/>
        <c:crossesAt val="1"/>
        <c:crossBetween val="between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5875"/>
          <c:w val="0.13125"/>
          <c:h val="0.37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11.140625" style="0" customWidth="1"/>
    <col min="2" max="2" width="21.57421875" style="0" customWidth="1"/>
    <col min="3" max="3" width="10.421875" style="0" customWidth="1"/>
    <col min="4" max="4" width="10.57421875" style="0" customWidth="1"/>
    <col min="5" max="5" width="9.8515625" style="0" customWidth="1"/>
    <col min="6" max="6" width="9.7109375" style="0" customWidth="1"/>
    <col min="7" max="7" width="11.7109375" style="0" customWidth="1"/>
  </cols>
  <sheetData>
    <row r="1" spans="1:7" ht="30" customHeight="1">
      <c r="A1" s="7" t="s">
        <v>51</v>
      </c>
      <c r="B1" s="8"/>
      <c r="C1" s="8"/>
      <c r="D1" s="8"/>
      <c r="E1" s="8"/>
      <c r="F1" s="8"/>
      <c r="G1" s="10"/>
    </row>
    <row r="2" spans="1:7" ht="12.75">
      <c r="A2" s="11"/>
      <c r="B2" s="12"/>
      <c r="C2" s="13" t="s">
        <v>0</v>
      </c>
      <c r="D2" s="13" t="s">
        <v>1</v>
      </c>
      <c r="E2" s="13" t="s">
        <v>2</v>
      </c>
      <c r="F2" s="13" t="s">
        <v>3</v>
      </c>
      <c r="G2" s="13" t="s">
        <v>64</v>
      </c>
    </row>
    <row r="3" spans="1:7" ht="12.75">
      <c r="A3" s="15" t="s">
        <v>31</v>
      </c>
      <c r="B3" s="3" t="s">
        <v>32</v>
      </c>
      <c r="C3" s="1">
        <v>300</v>
      </c>
      <c r="D3" s="1">
        <v>300</v>
      </c>
      <c r="E3" s="1">
        <v>300</v>
      </c>
      <c r="F3" s="1">
        <v>300</v>
      </c>
      <c r="G3" s="1">
        <v>100</v>
      </c>
    </row>
    <row r="4" spans="1:7" ht="12.75">
      <c r="A4" s="16"/>
      <c r="B4" s="3" t="s">
        <v>33</v>
      </c>
      <c r="C4" s="1">
        <v>50</v>
      </c>
      <c r="D4" s="1">
        <v>50</v>
      </c>
      <c r="E4" s="1">
        <v>50</v>
      </c>
      <c r="F4" s="1">
        <v>50</v>
      </c>
      <c r="G4" s="1">
        <v>50</v>
      </c>
    </row>
    <row r="5" spans="1:7" ht="12.75">
      <c r="A5" s="16"/>
      <c r="B5" s="3" t="s">
        <v>20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</row>
    <row r="6" spans="1:7" ht="12.75">
      <c r="A6" s="16"/>
      <c r="B6" s="3" t="s">
        <v>21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</row>
    <row r="7" spans="1:7" ht="12.75">
      <c r="A7" s="16"/>
      <c r="B7" s="3" t="s">
        <v>22</v>
      </c>
      <c r="C7" s="1">
        <v>29</v>
      </c>
      <c r="D7" s="1">
        <v>29</v>
      </c>
      <c r="E7" s="1">
        <v>29</v>
      </c>
      <c r="F7" s="1">
        <v>29</v>
      </c>
      <c r="G7" s="1">
        <v>29</v>
      </c>
    </row>
    <row r="8" spans="1:7" ht="12.75">
      <c r="A8" s="16"/>
      <c r="B8" s="3" t="s">
        <v>23</v>
      </c>
      <c r="C8" s="1">
        <v>37</v>
      </c>
      <c r="D8" s="1">
        <v>37</v>
      </c>
      <c r="E8" s="1">
        <v>37</v>
      </c>
      <c r="F8" s="1">
        <v>37</v>
      </c>
      <c r="G8" s="1">
        <v>37</v>
      </c>
    </row>
    <row r="9" spans="1:7" ht="12.75">
      <c r="A9" s="16"/>
      <c r="B9" s="3" t="s">
        <v>25</v>
      </c>
      <c r="C9" s="1">
        <v>509</v>
      </c>
      <c r="D9" s="1">
        <v>509</v>
      </c>
      <c r="E9" s="1">
        <v>509</v>
      </c>
      <c r="F9" s="1">
        <v>509</v>
      </c>
      <c r="G9" s="1">
        <v>509</v>
      </c>
    </row>
    <row r="10" spans="1:7" ht="12.75">
      <c r="A10" s="16"/>
      <c r="B10" s="3" t="s">
        <v>24</v>
      </c>
      <c r="C10" s="1">
        <v>517</v>
      </c>
      <c r="D10" s="1">
        <v>517</v>
      </c>
      <c r="E10" s="1">
        <v>517</v>
      </c>
      <c r="F10" s="1">
        <v>517</v>
      </c>
      <c r="G10" s="1">
        <v>517</v>
      </c>
    </row>
    <row r="11" spans="1:7" ht="12.75">
      <c r="A11" s="16"/>
      <c r="B11" s="2" t="s">
        <v>26</v>
      </c>
      <c r="C11" s="2">
        <f aca="true" t="shared" si="0" ref="C11:F12">PRODUCT((C9-C7),(1/C3))</f>
        <v>1.6</v>
      </c>
      <c r="D11" s="2">
        <f t="shared" si="0"/>
        <v>1.6</v>
      </c>
      <c r="E11" s="2">
        <f t="shared" si="0"/>
        <v>1.6</v>
      </c>
      <c r="F11" s="2">
        <f t="shared" si="0"/>
        <v>1.6</v>
      </c>
      <c r="G11" s="2">
        <f>PRODUCT((G9-G7),(1/G3))</f>
        <v>4.8</v>
      </c>
    </row>
    <row r="12" spans="1:7" ht="12.75">
      <c r="A12" s="16"/>
      <c r="B12" s="2" t="s">
        <v>27</v>
      </c>
      <c r="C12" s="2">
        <f t="shared" si="0"/>
        <v>9.6</v>
      </c>
      <c r="D12" s="2">
        <f t="shared" si="0"/>
        <v>9.6</v>
      </c>
      <c r="E12" s="2">
        <f t="shared" si="0"/>
        <v>9.6</v>
      </c>
      <c r="F12" s="2">
        <f t="shared" si="0"/>
        <v>9.6</v>
      </c>
      <c r="G12" s="2">
        <f>PRODUCT((G10-G8),(1/G4))</f>
        <v>9.6</v>
      </c>
    </row>
    <row r="13" spans="1:7" ht="12.75">
      <c r="A13" s="16"/>
      <c r="B13" s="2" t="s">
        <v>14</v>
      </c>
      <c r="C13" s="2">
        <f aca="true" t="shared" si="1" ref="C13:F14">PRODUCT(1/(C9-C7),(C3))</f>
        <v>0.625</v>
      </c>
      <c r="D13" s="2">
        <f t="shared" si="1"/>
        <v>0.625</v>
      </c>
      <c r="E13" s="2">
        <f t="shared" si="1"/>
        <v>0.625</v>
      </c>
      <c r="F13" s="2">
        <f t="shared" si="1"/>
        <v>0.625</v>
      </c>
      <c r="G13" s="2">
        <f>PRODUCT(1/(G9-G7),(G3))</f>
        <v>0.20833333333333334</v>
      </c>
    </row>
    <row r="14" spans="1:7" ht="12.75">
      <c r="A14" s="16"/>
      <c r="B14" s="2" t="s">
        <v>28</v>
      </c>
      <c r="C14" s="2">
        <f t="shared" si="1"/>
        <v>0.10416666666666667</v>
      </c>
      <c r="D14" s="2">
        <f t="shared" si="1"/>
        <v>0.10416666666666667</v>
      </c>
      <c r="E14" s="2">
        <f t="shared" si="1"/>
        <v>0.10416666666666667</v>
      </c>
      <c r="F14" s="2">
        <f t="shared" si="1"/>
        <v>0.10416666666666667</v>
      </c>
      <c r="G14" s="2">
        <f>PRODUCT(1/(G10-G8),(G4))</f>
        <v>0.10416666666666667</v>
      </c>
    </row>
    <row r="15" spans="1:7" ht="12.75">
      <c r="A15" s="16"/>
      <c r="B15" s="2" t="s">
        <v>29</v>
      </c>
      <c r="C15" s="2">
        <f aca="true" t="shared" si="2" ref="C15:F16">PRODUCT((C9+C7),1/2)</f>
        <v>269</v>
      </c>
      <c r="D15" s="2">
        <f t="shared" si="2"/>
        <v>269</v>
      </c>
      <c r="E15" s="2">
        <f t="shared" si="2"/>
        <v>269</v>
      </c>
      <c r="F15" s="2">
        <f t="shared" si="2"/>
        <v>269</v>
      </c>
      <c r="G15" s="2">
        <f>PRODUCT((G9+G7),1/2)</f>
        <v>269</v>
      </c>
    </row>
    <row r="16" spans="1:7" ht="12.75">
      <c r="A16" s="16"/>
      <c r="B16" s="2" t="s">
        <v>30</v>
      </c>
      <c r="C16" s="2">
        <f t="shared" si="2"/>
        <v>277</v>
      </c>
      <c r="D16" s="2">
        <f t="shared" si="2"/>
        <v>277</v>
      </c>
      <c r="E16" s="2">
        <f t="shared" si="2"/>
        <v>277</v>
      </c>
      <c r="F16" s="2">
        <f t="shared" si="2"/>
        <v>277</v>
      </c>
      <c r="G16" s="2">
        <f>PRODUCT((G10+G8),1/2)</f>
        <v>277</v>
      </c>
    </row>
    <row r="17" spans="1:7" ht="12.75">
      <c r="A17" s="16"/>
      <c r="B17" s="3" t="s">
        <v>15</v>
      </c>
      <c r="C17" s="3">
        <v>590018</v>
      </c>
      <c r="D17" s="3">
        <v>590018</v>
      </c>
      <c r="E17" s="3">
        <v>590018</v>
      </c>
      <c r="F17" s="3">
        <v>590018</v>
      </c>
      <c r="G17" s="3">
        <v>590018</v>
      </c>
    </row>
    <row r="18" spans="1:7" ht="12.75">
      <c r="A18" s="16"/>
      <c r="B18" s="3" t="s">
        <v>16</v>
      </c>
      <c r="C18" s="3">
        <v>8813</v>
      </c>
      <c r="D18" s="3">
        <v>8813</v>
      </c>
      <c r="E18" s="3">
        <v>8813</v>
      </c>
      <c r="F18" s="3">
        <v>8813</v>
      </c>
      <c r="G18" s="3">
        <v>8813</v>
      </c>
    </row>
    <row r="19" spans="1:7" ht="12.75">
      <c r="A19" s="16"/>
      <c r="B19" s="2" t="s">
        <v>17</v>
      </c>
      <c r="C19" s="2">
        <f>PRODUCT(C17,C18,0.000000001)</f>
        <v>5.199828634</v>
      </c>
      <c r="D19" s="2">
        <f>PRODUCT(D17,D18,0.000000001)</f>
        <v>5.199828634</v>
      </c>
      <c r="E19" s="2">
        <f>PRODUCT(E17,E18,0.000000001)</f>
        <v>5.199828634</v>
      </c>
      <c r="F19" s="2">
        <f>PRODUCT(F17,F18,0.000000001)</f>
        <v>5.199828634</v>
      </c>
      <c r="G19" s="2">
        <f>PRODUCT(G17,G18,0.000000001)</f>
        <v>5.199828634</v>
      </c>
    </row>
    <row r="20" spans="1:7" ht="12.75">
      <c r="A20" s="16"/>
      <c r="B20" s="3" t="s">
        <v>52</v>
      </c>
      <c r="C20" s="3">
        <v>0.0072</v>
      </c>
      <c r="D20" s="3">
        <v>0.0072</v>
      </c>
      <c r="E20" s="3">
        <v>0.0072</v>
      </c>
      <c r="F20" s="3">
        <v>0.0072</v>
      </c>
      <c r="G20" s="3">
        <v>0.0072</v>
      </c>
    </row>
    <row r="21" spans="1:7" ht="12.75">
      <c r="A21" s="16"/>
      <c r="B21" s="3" t="s">
        <v>53</v>
      </c>
      <c r="C21" s="3">
        <v>505.308</v>
      </c>
      <c r="D21" s="3">
        <v>505.308</v>
      </c>
      <c r="E21" s="3">
        <v>505.308</v>
      </c>
      <c r="F21" s="3">
        <v>505.308</v>
      </c>
      <c r="G21" s="3">
        <v>505.308</v>
      </c>
    </row>
    <row r="22" spans="1:7" ht="12.75">
      <c r="A22" s="17"/>
      <c r="B22" s="3" t="s">
        <v>54</v>
      </c>
      <c r="C22" s="3">
        <v>8886</v>
      </c>
      <c r="D22" s="3">
        <v>8886</v>
      </c>
      <c r="E22" s="3">
        <v>8886</v>
      </c>
      <c r="F22" s="3">
        <v>8886</v>
      </c>
      <c r="G22" s="3">
        <v>8886</v>
      </c>
    </row>
    <row r="23" spans="1:7" ht="12.75">
      <c r="A23" s="14"/>
      <c r="B23" s="14"/>
      <c r="C23" s="14"/>
      <c r="D23" s="14"/>
      <c r="E23" s="14"/>
      <c r="F23" s="14"/>
      <c r="G23" s="14"/>
    </row>
    <row r="24" spans="1:7" ht="12.75">
      <c r="A24" s="15" t="s">
        <v>12</v>
      </c>
      <c r="B24" s="13"/>
      <c r="C24" s="13" t="s">
        <v>0</v>
      </c>
      <c r="D24" s="13" t="s">
        <v>1</v>
      </c>
      <c r="E24" s="13" t="s">
        <v>2</v>
      </c>
      <c r="F24" s="13" t="s">
        <v>3</v>
      </c>
      <c r="G24" s="13" t="s">
        <v>64</v>
      </c>
    </row>
    <row r="25" spans="1:7" ht="12.75">
      <c r="A25" s="16"/>
      <c r="B25" s="3" t="s">
        <v>45</v>
      </c>
      <c r="C25" s="3">
        <v>266</v>
      </c>
      <c r="D25" s="3">
        <v>268</v>
      </c>
      <c r="E25" s="3">
        <v>268</v>
      </c>
      <c r="F25" s="3">
        <v>270</v>
      </c>
      <c r="G25" s="3">
        <v>263</v>
      </c>
    </row>
    <row r="26" spans="1:7" ht="12.75">
      <c r="A26" s="16"/>
      <c r="B26" s="3" t="s">
        <v>46</v>
      </c>
      <c r="C26" s="3">
        <v>133</v>
      </c>
      <c r="D26" s="3">
        <v>124</v>
      </c>
      <c r="E26" s="3">
        <v>109</v>
      </c>
      <c r="F26" s="3">
        <v>106</v>
      </c>
      <c r="G26" s="3">
        <v>165</v>
      </c>
    </row>
    <row r="27" spans="1:7" ht="12.75">
      <c r="A27" s="16"/>
      <c r="B27" s="2" t="s">
        <v>18</v>
      </c>
      <c r="C27" s="2">
        <f>PRODUCT((C25-C15),C13)</f>
        <v>-1.875</v>
      </c>
      <c r="D27" s="2">
        <f>PRODUCT((D25-D15),D13)</f>
        <v>-0.625</v>
      </c>
      <c r="E27" s="2">
        <f>PRODUCT((E25-E15),E13)</f>
        <v>-0.625</v>
      </c>
      <c r="F27" s="2">
        <f>PRODUCT((F25-F15),F13)</f>
        <v>0.625</v>
      </c>
      <c r="G27" s="2">
        <f>PRODUCT((G25-G15),G13)</f>
        <v>-1.25</v>
      </c>
    </row>
    <row r="28" spans="1:7" ht="12.75">
      <c r="A28" s="16"/>
      <c r="B28" s="2" t="s">
        <v>19</v>
      </c>
      <c r="C28" s="2">
        <f>PRODUCT(C19+(C27/1000000))</f>
        <v>5.1998267590000005</v>
      </c>
      <c r="D28" s="2">
        <f>PRODUCT(D19+(D27/1000000))</f>
        <v>5.199828009</v>
      </c>
      <c r="E28" s="2">
        <f>PRODUCT(E19+(E27/1000000))</f>
        <v>5.199828009</v>
      </c>
      <c r="F28" s="2">
        <f>PRODUCT(F19+(F27/1000000))</f>
        <v>5.199829259</v>
      </c>
      <c r="G28" s="2">
        <f>PRODUCT(G19+(G27/1000000))</f>
        <v>5.199827384</v>
      </c>
    </row>
    <row r="29" spans="1:7" ht="12.75">
      <c r="A29" s="16"/>
      <c r="B29" s="2" t="s">
        <v>38</v>
      </c>
      <c r="C29" s="2">
        <f>PRODUCT(C26+(3*C12))</f>
        <v>161.8</v>
      </c>
      <c r="D29" s="2">
        <f>PRODUCT(D26+(3*D12))</f>
        <v>152.8</v>
      </c>
      <c r="E29" s="2">
        <f>PRODUCT(E26+(3*E12))</f>
        <v>137.8</v>
      </c>
      <c r="F29" s="2">
        <f>PRODUCT(F26+(3*F12))</f>
        <v>134.8</v>
      </c>
      <c r="G29" s="2">
        <f>PRODUCT(G26+(3*G12))</f>
        <v>193.8</v>
      </c>
    </row>
    <row r="30" spans="1:7" ht="12.75">
      <c r="A30" s="16"/>
      <c r="B30" s="1" t="s">
        <v>34</v>
      </c>
      <c r="C30" s="1">
        <v>249</v>
      </c>
      <c r="D30" s="1">
        <v>250</v>
      </c>
      <c r="E30" s="1">
        <v>251</v>
      </c>
      <c r="F30" s="1">
        <v>257</v>
      </c>
      <c r="G30" s="1">
        <v>237</v>
      </c>
    </row>
    <row r="31" spans="1:7" ht="12.75">
      <c r="A31" s="16"/>
      <c r="B31" s="1" t="s">
        <v>35</v>
      </c>
      <c r="C31" s="1">
        <v>289</v>
      </c>
      <c r="D31" s="1">
        <v>287</v>
      </c>
      <c r="E31" s="1">
        <v>285</v>
      </c>
      <c r="F31" s="1">
        <v>284</v>
      </c>
      <c r="G31" s="1">
        <v>299</v>
      </c>
    </row>
    <row r="32" spans="1:7" ht="12.75">
      <c r="A32" s="16"/>
      <c r="B32" s="2" t="s">
        <v>40</v>
      </c>
      <c r="C32" s="2">
        <f>SUM(C31-C30)</f>
        <v>40</v>
      </c>
      <c r="D32" s="2">
        <f>SUM(D31-D30)</f>
        <v>37</v>
      </c>
      <c r="E32" s="2">
        <f>SUM(E31-E30)</f>
        <v>34</v>
      </c>
      <c r="F32" s="2">
        <f>SUM(F31-F30)</f>
        <v>27</v>
      </c>
      <c r="G32" s="2">
        <f>SUM(G31-G30)</f>
        <v>62</v>
      </c>
    </row>
    <row r="33" spans="1:7" ht="12.75">
      <c r="A33" s="16"/>
      <c r="B33" s="2" t="s">
        <v>39</v>
      </c>
      <c r="C33" s="2">
        <f>PRODUCT(C26+(10*C12))</f>
        <v>229</v>
      </c>
      <c r="D33" s="2">
        <f>PRODUCT(D26+(10*D12))</f>
        <v>220</v>
      </c>
      <c r="E33" s="2">
        <f>PRODUCT(E26+(10*E12))</f>
        <v>205</v>
      </c>
      <c r="F33" s="2">
        <f>PRODUCT(F26+(10*F12))</f>
        <v>202</v>
      </c>
      <c r="G33" s="2">
        <f>PRODUCT(G26+(10*G12))</f>
        <v>261</v>
      </c>
    </row>
    <row r="34" spans="1:7" ht="12.75">
      <c r="A34" s="16"/>
      <c r="B34" s="1" t="s">
        <v>37</v>
      </c>
      <c r="C34" s="1">
        <v>219</v>
      </c>
      <c r="D34" s="1">
        <v>215</v>
      </c>
      <c r="E34" s="1">
        <v>233</v>
      </c>
      <c r="F34" s="1">
        <v>239</v>
      </c>
      <c r="G34" s="1">
        <v>206</v>
      </c>
    </row>
    <row r="35" spans="1:7" ht="12.75">
      <c r="A35" s="16"/>
      <c r="B35" s="1" t="s">
        <v>36</v>
      </c>
      <c r="C35" s="1">
        <v>319</v>
      </c>
      <c r="D35" s="1">
        <v>323</v>
      </c>
      <c r="E35" s="1">
        <v>306</v>
      </c>
      <c r="F35" s="1">
        <v>297</v>
      </c>
      <c r="G35" s="1">
        <v>327</v>
      </c>
    </row>
    <row r="36" spans="1:7" ht="12.75">
      <c r="A36" s="16"/>
      <c r="B36" s="2" t="s">
        <v>47</v>
      </c>
      <c r="C36" s="2">
        <f>SUM(C35-C34)</f>
        <v>100</v>
      </c>
      <c r="D36" s="2">
        <f>SUM(D35-D34)</f>
        <v>108</v>
      </c>
      <c r="E36" s="2">
        <f>SUM(E35-E34)</f>
        <v>73</v>
      </c>
      <c r="F36" s="2">
        <f>SUM(F35-F34)</f>
        <v>58</v>
      </c>
      <c r="G36" s="2">
        <f>SUM(G35-G34)</f>
        <v>121</v>
      </c>
    </row>
    <row r="37" spans="1:7" ht="12.75">
      <c r="A37" s="16"/>
      <c r="B37" s="3" t="s">
        <v>41</v>
      </c>
      <c r="C37" s="3">
        <v>373</v>
      </c>
      <c r="D37" s="3">
        <v>407</v>
      </c>
      <c r="E37" s="3">
        <v>416</v>
      </c>
      <c r="F37" s="3">
        <v>424</v>
      </c>
      <c r="G37" s="3">
        <v>396</v>
      </c>
    </row>
    <row r="38" spans="1:7" ht="12.75">
      <c r="A38" s="16"/>
      <c r="B38" s="1" t="s">
        <v>42</v>
      </c>
      <c r="C38" s="1">
        <v>349</v>
      </c>
      <c r="D38" s="1">
        <v>369</v>
      </c>
      <c r="E38" s="1">
        <v>402</v>
      </c>
      <c r="F38" s="1">
        <v>392</v>
      </c>
      <c r="G38" s="1">
        <v>400</v>
      </c>
    </row>
    <row r="39" spans="1:7" ht="12.75">
      <c r="A39" s="16"/>
      <c r="B39" s="4" t="s">
        <v>48</v>
      </c>
      <c r="C39" s="1">
        <v>127</v>
      </c>
      <c r="D39" s="1">
        <v>109</v>
      </c>
      <c r="E39" s="1">
        <v>158</v>
      </c>
      <c r="F39" s="1">
        <v>129</v>
      </c>
      <c r="G39" s="1">
        <v>90</v>
      </c>
    </row>
    <row r="40" spans="1:7" ht="12.75">
      <c r="A40" s="16"/>
      <c r="B40" s="1" t="s">
        <v>43</v>
      </c>
      <c r="C40" s="1">
        <v>359</v>
      </c>
      <c r="D40" s="1">
        <v>345</v>
      </c>
      <c r="E40" s="1">
        <v>380</v>
      </c>
      <c r="F40" s="1">
        <v>415</v>
      </c>
      <c r="G40" s="1">
        <v>453</v>
      </c>
    </row>
    <row r="41" spans="1:7" ht="12.75">
      <c r="A41" s="16"/>
      <c r="B41" s="2" t="s">
        <v>49</v>
      </c>
      <c r="C41" s="2">
        <f>(((C38-C26)+(C40-C26))/2)</f>
        <v>221</v>
      </c>
      <c r="D41" s="2">
        <f>(((D38-D26)+(D40-D26))/2)</f>
        <v>233</v>
      </c>
      <c r="E41" s="2">
        <f>(((E38-E26)+(E40-E26))/2)</f>
        <v>282</v>
      </c>
      <c r="F41" s="2">
        <f>(((F38-F26)+(F40-F26))/2)</f>
        <v>297.5</v>
      </c>
      <c r="G41" s="2">
        <f>(((G38-G26)+(G40-G26))/2)</f>
        <v>261.5</v>
      </c>
    </row>
    <row r="42" spans="1:7" ht="12.75">
      <c r="A42" s="16"/>
      <c r="B42" s="2" t="s">
        <v>44</v>
      </c>
      <c r="C42" s="2">
        <f>SUM(C37-C39)</f>
        <v>246</v>
      </c>
      <c r="D42" s="2">
        <f>SUM(D37-D39)</f>
        <v>298</v>
      </c>
      <c r="E42" s="2">
        <f>SUM(E37-E39)</f>
        <v>258</v>
      </c>
      <c r="F42" s="2">
        <f>SUM(F37-F39)</f>
        <v>295</v>
      </c>
      <c r="G42" s="2">
        <f>SUM(G37-G39)</f>
        <v>306</v>
      </c>
    </row>
    <row r="43" spans="1:7" ht="12.75">
      <c r="A43" s="16"/>
      <c r="B43" s="5" t="s">
        <v>19</v>
      </c>
      <c r="C43" s="5">
        <f>PRODUCT(C28,1000000000,(1/8813))</f>
        <v>590017.7872461136</v>
      </c>
      <c r="D43" s="5">
        <f>PRODUCT(D28,1000000000,(1/8813))</f>
        <v>590017.9290820379</v>
      </c>
      <c r="E43" s="5">
        <f>PRODUCT(E28,1000000000,(1/8813))</f>
        <v>590017.9290820379</v>
      </c>
      <c r="F43" s="5">
        <f>PRODUCT(F28,1000000000,(1/8813))</f>
        <v>590018.0709179621</v>
      </c>
      <c r="G43" s="5">
        <f>PRODUCT(G28,1000000000,(1/8813))</f>
        <v>590017.8581640758</v>
      </c>
    </row>
    <row r="44" spans="1:7" ht="12.75">
      <c r="A44" s="16"/>
      <c r="B44" s="5" t="s">
        <v>54</v>
      </c>
      <c r="C44" s="5">
        <v>8826</v>
      </c>
      <c r="D44" s="5">
        <v>8826</v>
      </c>
      <c r="E44" s="5">
        <v>8826</v>
      </c>
      <c r="F44" s="5">
        <v>8826</v>
      </c>
      <c r="G44" s="5">
        <v>8826</v>
      </c>
    </row>
    <row r="45" spans="1:8" ht="12.75">
      <c r="A45" s="16"/>
      <c r="B45" s="5" t="s">
        <v>55</v>
      </c>
      <c r="C45" s="5">
        <f>PRODUCT(C32,C13,(1/8113),1000)</f>
        <v>3.081474177246395</v>
      </c>
      <c r="D45" s="5">
        <f>PRODUCT(D32,D13,(1/8113),1000)</f>
        <v>2.8503636139529154</v>
      </c>
      <c r="E45" s="5">
        <f>PRODUCT(E32,E13,(1/8113),1000)</f>
        <v>2.619253050659436</v>
      </c>
      <c r="F45" s="5">
        <f>PRODUCT(F32,F13,(1/8113),1000)</f>
        <v>2.0799950696413165</v>
      </c>
      <c r="G45" s="5">
        <f>PRODUCT(G32,G13,(1/8113),1000)</f>
        <v>1.592094991577304</v>
      </c>
      <c r="H45" s="5" t="s">
        <v>61</v>
      </c>
    </row>
    <row r="46" spans="1:7" ht="12.75">
      <c r="A46" s="16"/>
      <c r="B46" s="5" t="s">
        <v>56</v>
      </c>
      <c r="C46" s="5">
        <f>PRODUCT((C45*C22),1/(C20*C17))</f>
        <v>6.445655410091883</v>
      </c>
      <c r="D46" s="5">
        <f>PRODUCT((D45*D22),1/(D20*D17))</f>
        <v>5.962231254334991</v>
      </c>
      <c r="E46" s="5">
        <f>PRODUCT((E45*E22),1/(E20*E17))</f>
        <v>5.4788070985781</v>
      </c>
      <c r="F46" s="5">
        <f>PRODUCT((F45*F22),1/(F20*F17))</f>
        <v>4.35081740181202</v>
      </c>
      <c r="G46" s="5">
        <f>PRODUCT((G45*G22),1/(G20*G17))</f>
        <v>3.3302552952141387</v>
      </c>
    </row>
    <row r="47" spans="1:8" ht="12.75">
      <c r="A47" s="16"/>
      <c r="B47" s="5" t="s">
        <v>57</v>
      </c>
      <c r="C47" s="5">
        <f>PRODUCT(C36,C13,(1/8113),1000)</f>
        <v>7.703685443115987</v>
      </c>
      <c r="D47" s="5">
        <f>PRODUCT(D36,D13,(1/8113),1000)</f>
        <v>8.319980278565266</v>
      </c>
      <c r="E47" s="5">
        <f>PRODUCT(E36,E13,(1/8113),1000)</f>
        <v>5.623690373474671</v>
      </c>
      <c r="F47" s="5">
        <f>PRODUCT(F36,F13,(1/8113),1000)</f>
        <v>4.468137557007273</v>
      </c>
      <c r="G47" s="5">
        <f>PRODUCT(G36,G13,(1/8113),1000)</f>
        <v>3.107153128723448</v>
      </c>
      <c r="H47" s="5" t="s">
        <v>62</v>
      </c>
    </row>
    <row r="48" spans="1:7" ht="12.75">
      <c r="A48" s="16"/>
      <c r="B48" s="5" t="s">
        <v>58</v>
      </c>
      <c r="C48" s="5">
        <f>PRODUCT((C47*C22),1/(C20*C17))</f>
        <v>16.114138525229706</v>
      </c>
      <c r="D48" s="5">
        <f>PRODUCT((D47*D22),1/(D20*D17))</f>
        <v>17.40326960724808</v>
      </c>
      <c r="E48" s="5">
        <f>PRODUCT((E47*E22),1/(E20*E17))</f>
        <v>11.763321123417684</v>
      </c>
      <c r="F48" s="5">
        <f>PRODUCT((F47*F22),1/(F20*F17))</f>
        <v>9.34620034463323</v>
      </c>
      <c r="G48" s="5">
        <f>PRODUCT((G47*G22),1/(G20*G17))</f>
        <v>6.499369205175981</v>
      </c>
    </row>
    <row r="49" spans="1:8" ht="12.75">
      <c r="A49" s="16"/>
      <c r="B49" s="5" t="s">
        <v>59</v>
      </c>
      <c r="C49" s="5">
        <f>PRODUCT(C42,C13,(1/8113),1000)</f>
        <v>18.951066190065326</v>
      </c>
      <c r="D49" s="5">
        <f>PRODUCT(D42,D13,(1/8113),1000)</f>
        <v>22.956982620485643</v>
      </c>
      <c r="E49" s="5">
        <f>PRODUCT(E42,E13,(1/8113),1000)</f>
        <v>19.875508443239248</v>
      </c>
      <c r="F49" s="5">
        <f>PRODUCT(F42,F13,(1/8113),1000)</f>
        <v>22.725872057192163</v>
      </c>
      <c r="G49" s="5">
        <f>PRODUCT(G42,G13,(1/8113),1000)</f>
        <v>7.857759151978307</v>
      </c>
      <c r="H49" s="5" t="s">
        <v>63</v>
      </c>
    </row>
    <row r="50" spans="1:7" ht="12.75">
      <c r="A50" s="16"/>
      <c r="B50" s="5" t="s">
        <v>60</v>
      </c>
      <c r="C50" s="5">
        <f>PRODUCT((C49*C22),1/(C20*C17))</f>
        <v>39.64078077206507</v>
      </c>
      <c r="D50" s="5">
        <f>PRODUCT((D49*D22),1/(D20*D17))</f>
        <v>48.020132805184524</v>
      </c>
      <c r="E50" s="5">
        <f>PRODUCT((E49*E22),1/(E20*E17))</f>
        <v>41.57447739509264</v>
      </c>
      <c r="F50" s="5">
        <f>PRODUCT((F49*F22),1/(F20*F17))</f>
        <v>47.53670864942763</v>
      </c>
      <c r="G50" s="5">
        <f>PRODUCT((G49*G22),1/(G20*G17))</f>
        <v>16.4364212957343</v>
      </c>
    </row>
    <row r="51" spans="1:7" ht="12.75">
      <c r="A51" s="17"/>
      <c r="B51" s="5" t="s">
        <v>50</v>
      </c>
      <c r="C51" s="5">
        <f>PRODUCT(C41,C14)</f>
        <v>23.020833333333336</v>
      </c>
      <c r="D51" s="5">
        <f>PRODUCT(D41,D14)</f>
        <v>24.270833333333336</v>
      </c>
      <c r="E51" s="5">
        <f>PRODUCT(E41,E14)</f>
        <v>29.375</v>
      </c>
      <c r="F51" s="5">
        <f>PRODUCT(F41,F14)</f>
        <v>30.989583333333336</v>
      </c>
      <c r="G51" s="5">
        <f>PRODUCT(G41,G14)</f>
        <v>27.239583333333336</v>
      </c>
    </row>
    <row r="52" spans="1:7" ht="12.75">
      <c r="A52" s="14"/>
      <c r="B52" s="14"/>
      <c r="C52" s="14"/>
      <c r="D52" s="14"/>
      <c r="E52" s="14"/>
      <c r="F52" s="14"/>
      <c r="G52" s="14"/>
    </row>
    <row r="53" spans="1:7" ht="12.75">
      <c r="A53" s="1"/>
      <c r="B53" s="1"/>
      <c r="C53" s="1" t="s">
        <v>0</v>
      </c>
      <c r="D53" s="1" t="s">
        <v>1</v>
      </c>
      <c r="E53" s="1" t="s">
        <v>2</v>
      </c>
      <c r="F53" s="1" t="s">
        <v>3</v>
      </c>
      <c r="G53" s="3" t="s">
        <v>64</v>
      </c>
    </row>
    <row r="54" spans="1:7" ht="12.75">
      <c r="A54" s="18" t="s">
        <v>12</v>
      </c>
      <c r="B54" s="1" t="s">
        <v>4</v>
      </c>
      <c r="C54" s="1">
        <v>5.1998274</v>
      </c>
      <c r="D54" s="1">
        <v>5.1998271</v>
      </c>
      <c r="E54" s="1">
        <v>5.1998274</v>
      </c>
      <c r="F54" s="1">
        <v>5.1998274</v>
      </c>
      <c r="G54" s="1"/>
    </row>
    <row r="55" spans="1:7" ht="12.75">
      <c r="A55" s="18"/>
      <c r="B55" s="1" t="s">
        <v>9</v>
      </c>
      <c r="C55" s="1">
        <v>27.5</v>
      </c>
      <c r="D55" s="1">
        <v>26.6</v>
      </c>
      <c r="E55" s="1">
        <v>22.1</v>
      </c>
      <c r="F55" s="1">
        <v>22.4</v>
      </c>
      <c r="G55" s="1"/>
    </row>
    <row r="56" spans="1:7" ht="12.75">
      <c r="A56" s="18"/>
      <c r="B56" s="1" t="s">
        <v>10</v>
      </c>
      <c r="C56" s="1">
        <v>61.3</v>
      </c>
      <c r="D56" s="1">
        <v>59.2</v>
      </c>
      <c r="E56" s="1">
        <v>42.2</v>
      </c>
      <c r="F56" s="1">
        <v>45.5</v>
      </c>
      <c r="G56" s="1"/>
    </row>
    <row r="57" spans="1:7" ht="12.75">
      <c r="A57" s="18"/>
      <c r="B57" s="1" t="s">
        <v>11</v>
      </c>
      <c r="C57" s="1">
        <v>45.7</v>
      </c>
      <c r="D57" s="1">
        <v>52.8</v>
      </c>
      <c r="E57" s="1">
        <v>171.1</v>
      </c>
      <c r="F57" s="1">
        <v>160.7</v>
      </c>
      <c r="G57" s="1"/>
    </row>
    <row r="58" spans="1:7" ht="12.75">
      <c r="A58" s="9" t="s">
        <v>13</v>
      </c>
      <c r="B58" s="6" t="s">
        <v>5</v>
      </c>
      <c r="C58" s="6">
        <f>PRODUCT(C54,1000000000,(1/8813))</f>
        <v>590017.8599795756</v>
      </c>
      <c r="D58" s="6">
        <f>PRODUCT(D54,1000000000,(1/8813))</f>
        <v>590017.8259389538</v>
      </c>
      <c r="E58" s="6">
        <f>PRODUCT(E54,1000000000,(1/8813))</f>
        <v>590017.8599795756</v>
      </c>
      <c r="F58" s="6">
        <f>PRODUCT(F54,1000000000,(1/8813))</f>
        <v>590017.8599795756</v>
      </c>
      <c r="G58" s="6">
        <f>PRODUCT(G54,1000000000,(1/8813))</f>
        <v>113468.73936230569</v>
      </c>
    </row>
    <row r="59" spans="1:7" ht="12.75">
      <c r="A59" s="9"/>
      <c r="B59" s="6" t="s">
        <v>6</v>
      </c>
      <c r="C59" s="6">
        <f aca="true" t="shared" si="3" ref="C59:F61">PRODUCT(C55,(1/8113),1000)</f>
        <v>3.3896215949710347</v>
      </c>
      <c r="D59" s="6">
        <f t="shared" si="3"/>
        <v>3.2786885245901645</v>
      </c>
      <c r="E59" s="6">
        <f t="shared" si="3"/>
        <v>2.724023172685813</v>
      </c>
      <c r="F59" s="6">
        <f t="shared" si="3"/>
        <v>2.76100086281277</v>
      </c>
      <c r="G59" s="6">
        <f>PRODUCT(G55,(1/8113),1000)</f>
        <v>0.12325896708985579</v>
      </c>
    </row>
    <row r="60" spans="1:7" ht="12.75">
      <c r="A60" s="9"/>
      <c r="B60" s="6" t="s">
        <v>7</v>
      </c>
      <c r="C60" s="6">
        <f t="shared" si="3"/>
        <v>7.55577468260816</v>
      </c>
      <c r="D60" s="6">
        <f t="shared" si="3"/>
        <v>7.2969308517194635</v>
      </c>
      <c r="E60" s="6">
        <f t="shared" si="3"/>
        <v>5.201528411191915</v>
      </c>
      <c r="F60" s="6">
        <f t="shared" si="3"/>
        <v>5.608283002588439</v>
      </c>
      <c r="G60" s="6">
        <f>PRODUCT(G56,(1/8113),1000)</f>
        <v>0.12325896708985579</v>
      </c>
    </row>
    <row r="61" spans="1:7" ht="12.75">
      <c r="A61" s="9"/>
      <c r="B61" s="6" t="s">
        <v>8</v>
      </c>
      <c r="C61" s="6">
        <f t="shared" si="3"/>
        <v>5.63293479600641</v>
      </c>
      <c r="D61" s="6">
        <f t="shared" si="3"/>
        <v>6.508073462344385</v>
      </c>
      <c r="E61" s="6">
        <f t="shared" si="3"/>
        <v>21.089609269074323</v>
      </c>
      <c r="F61" s="6">
        <f t="shared" si="3"/>
        <v>19.807716011339824</v>
      </c>
      <c r="G61" s="6">
        <f>PRODUCT(G57,(1/8113),1000)</f>
        <v>0.12325896708985579</v>
      </c>
    </row>
  </sheetData>
  <mergeCells count="6">
    <mergeCell ref="A54:A57"/>
    <mergeCell ref="A58:A61"/>
    <mergeCell ref="A24:A51"/>
    <mergeCell ref="A3:A22"/>
    <mergeCell ref="A1:G1"/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drendel</dc:creator>
  <cp:keywords/>
  <dc:description/>
  <cp:lastModifiedBy>drendel</cp:lastModifiedBy>
  <cp:lastPrinted>2004-08-24T15:21:45Z</cp:lastPrinted>
  <dcterms:created xsi:type="dcterms:W3CDTF">2004-08-19T23:50:30Z</dcterms:created>
  <dcterms:modified xsi:type="dcterms:W3CDTF">2004-08-24T15:26:09Z</dcterms:modified>
  <cp:category/>
  <cp:version/>
  <cp:contentType/>
  <cp:contentStatus/>
</cp:coreProperties>
</file>