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bcbrown\Desktop\"/>
    </mc:Choice>
  </mc:AlternateContent>
  <bookViews>
    <workbookView xWindow="9960" yWindow="165" windowWidth="10020" windowHeight="9420"/>
  </bookViews>
  <sheets>
    <sheet name="facts" sheetId="3" r:id="rId1"/>
    <sheet name="ScttrdBeam" sheetId="7" r:id="rId2"/>
  </sheets>
  <calcPr calcId="152511"/>
</workbook>
</file>

<file path=xl/calcChain.xml><?xml version="1.0" encoding="utf-8"?>
<calcChain xmlns="http://schemas.openxmlformats.org/spreadsheetml/2006/main">
  <c r="G38" i="3" l="1"/>
  <c r="G37" i="3"/>
  <c r="M37" i="3" l="1"/>
  <c r="J38" i="3"/>
  <c r="J39" i="3"/>
  <c r="B39" i="3"/>
  <c r="E39" i="3"/>
  <c r="B38" i="3"/>
  <c r="D24" i="3"/>
  <c r="E37" i="3"/>
  <c r="F32" i="7" l="1"/>
  <c r="F24" i="7"/>
  <c r="E32" i="7"/>
  <c r="E24" i="7"/>
  <c r="D32" i="7"/>
  <c r="D24" i="7"/>
  <c r="C32" i="7"/>
  <c r="C24" i="7"/>
  <c r="C33" i="7" l="1"/>
  <c r="E36" i="7"/>
  <c r="F36" i="7"/>
  <c r="N146" i="3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/>
  <c r="D36" i="7" s="1"/>
  <c r="F9" i="7"/>
  <c r="F35" i="7" s="1"/>
  <c r="E9" i="7"/>
  <c r="D26" i="7" s="1"/>
  <c r="D9" i="7"/>
  <c r="D33" i="7" s="1"/>
  <c r="C9" i="7"/>
  <c r="D4" i="7"/>
  <c r="C4" i="7"/>
  <c r="K27" i="7" s="1"/>
  <c r="C3" i="7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N46" i="3"/>
  <c r="M46" i="3"/>
  <c r="F46" i="3"/>
  <c r="E46" i="3"/>
  <c r="E35" i="7" l="1"/>
  <c r="E34" i="7"/>
  <c r="F33" i="7"/>
  <c r="F34" i="7"/>
  <c r="E33" i="7"/>
  <c r="D28" i="7"/>
  <c r="E28" i="7"/>
  <c r="D35" i="7"/>
  <c r="F25" i="7"/>
  <c r="D27" i="7"/>
  <c r="C36" i="7"/>
  <c r="D34" i="7"/>
  <c r="E26" i="7"/>
  <c r="C34" i="7"/>
  <c r="E27" i="7"/>
  <c r="C35" i="7"/>
  <c r="I35" i="7" s="1"/>
  <c r="K25" i="7"/>
  <c r="K35" i="7"/>
  <c r="K36" i="7"/>
  <c r="K28" i="7"/>
  <c r="K34" i="7"/>
  <c r="K33" i="7"/>
  <c r="K26" i="7"/>
  <c r="C26" i="7"/>
  <c r="C27" i="7"/>
  <c r="F27" i="7"/>
  <c r="C28" i="7"/>
  <c r="F26" i="7"/>
  <c r="C25" i="7"/>
  <c r="F28" i="7"/>
  <c r="I36" i="7"/>
  <c r="I33" i="7"/>
  <c r="D25" i="7"/>
  <c r="E25" i="7"/>
  <c r="B9" i="3"/>
  <c r="I26" i="7" l="1"/>
  <c r="J26" i="7" s="1"/>
  <c r="L26" i="7" s="1"/>
  <c r="I28" i="7"/>
  <c r="J28" i="7" s="1"/>
  <c r="L28" i="7" s="1"/>
  <c r="I27" i="7"/>
  <c r="J27" i="7" s="1"/>
  <c r="L27" i="7" s="1"/>
  <c r="J33" i="7"/>
  <c r="L33" i="7" s="1"/>
  <c r="J35" i="7"/>
  <c r="L35" i="7" s="1"/>
  <c r="J36" i="7"/>
  <c r="L36" i="7" s="1"/>
  <c r="I34" i="7"/>
  <c r="I25" i="7"/>
  <c r="J25" i="7" s="1"/>
  <c r="L25" i="7" s="1"/>
  <c r="E39" i="7" l="1"/>
  <c r="F42" i="7" s="1"/>
  <c r="F39" i="7"/>
  <c r="E46" i="7"/>
  <c r="F46" i="7"/>
  <c r="J34" i="7"/>
  <c r="L34" i="7" s="1"/>
  <c r="F49" i="7" l="1"/>
  <c r="F50" i="7"/>
  <c r="F48" i="7"/>
  <c r="E50" i="7"/>
  <c r="E48" i="7"/>
  <c r="E49" i="7"/>
  <c r="F43" i="7"/>
  <c r="F41" i="7"/>
  <c r="E43" i="7"/>
  <c r="E41" i="7"/>
  <c r="E40" i="7"/>
  <c r="E42" i="7"/>
  <c r="F40" i="7"/>
  <c r="I45" i="3" l="1"/>
  <c r="B7" i="3" l="1"/>
  <c r="B8" i="3" s="1"/>
  <c r="B20" i="3" l="1"/>
  <c r="B21" i="3" s="1"/>
  <c r="A45" i="3"/>
  <c r="C32" i="3"/>
  <c r="C31" i="3"/>
  <c r="C30" i="3"/>
  <c r="C29" i="3"/>
  <c r="A47" i="3" l="1"/>
  <c r="A48" i="3" s="1"/>
  <c r="I47" i="3"/>
  <c r="I48" i="3" s="1"/>
  <c r="I49" i="3" s="1"/>
  <c r="I50" i="3" s="1"/>
  <c r="B36" i="3"/>
  <c r="J36" i="3"/>
  <c r="I51" i="3"/>
  <c r="B46" i="3" l="1"/>
  <c r="C49" i="3"/>
  <c r="C46" i="3"/>
  <c r="C48" i="3"/>
  <c r="B49" i="3"/>
  <c r="B48" i="3"/>
  <c r="C47" i="3"/>
  <c r="B47" i="3"/>
  <c r="K49" i="3"/>
  <c r="J49" i="3"/>
  <c r="K48" i="3"/>
  <c r="K47" i="3"/>
  <c r="J51" i="3"/>
  <c r="J47" i="3"/>
  <c r="K50" i="3"/>
  <c r="K46" i="3"/>
  <c r="J50" i="3"/>
  <c r="J52" i="3"/>
  <c r="J46" i="3"/>
  <c r="J48" i="3"/>
  <c r="K51" i="3"/>
  <c r="I52" i="3"/>
  <c r="K52" i="3" s="1"/>
  <c r="A49" i="3"/>
  <c r="I53" i="3" l="1"/>
  <c r="A50" i="3"/>
  <c r="C50" i="3" l="1"/>
  <c r="B50" i="3"/>
  <c r="J53" i="3"/>
  <c r="K53" i="3"/>
  <c r="I54" i="3"/>
  <c r="A51" i="3"/>
  <c r="C51" i="3" l="1"/>
  <c r="B51" i="3"/>
  <c r="J54" i="3"/>
  <c r="K54" i="3"/>
  <c r="I55" i="3"/>
  <c r="A52" i="3"/>
  <c r="B52" i="3" l="1"/>
  <c r="C52" i="3"/>
  <c r="J55" i="3"/>
  <c r="K55" i="3"/>
  <c r="I56" i="3"/>
  <c r="A53" i="3"/>
  <c r="K56" i="3" l="1"/>
  <c r="J56" i="3"/>
  <c r="B53" i="3"/>
  <c r="C53" i="3"/>
  <c r="I57" i="3"/>
  <c r="A54" i="3"/>
  <c r="J57" i="3" l="1"/>
  <c r="K57" i="3"/>
  <c r="B54" i="3"/>
  <c r="C54" i="3"/>
  <c r="I58" i="3"/>
  <c r="A55" i="3"/>
  <c r="B55" i="3" l="1"/>
  <c r="C55" i="3"/>
  <c r="K58" i="3"/>
  <c r="J58" i="3"/>
  <c r="I59" i="3"/>
  <c r="A56" i="3"/>
  <c r="B56" i="3" l="1"/>
  <c r="C56" i="3"/>
  <c r="K59" i="3"/>
  <c r="J59" i="3"/>
  <c r="I60" i="3"/>
  <c r="A57" i="3"/>
  <c r="K60" i="3" l="1"/>
  <c r="J60" i="3"/>
  <c r="B57" i="3"/>
  <c r="C57" i="3"/>
  <c r="I61" i="3"/>
  <c r="A58" i="3"/>
  <c r="J61" i="3" l="1"/>
  <c r="K61" i="3"/>
  <c r="C58" i="3"/>
  <c r="B58" i="3"/>
  <c r="I62" i="3"/>
  <c r="A59" i="3"/>
  <c r="B59" i="3" l="1"/>
  <c r="C59" i="3"/>
  <c r="J62" i="3"/>
  <c r="K62" i="3"/>
  <c r="I63" i="3"/>
  <c r="A60" i="3"/>
  <c r="K63" i="3" l="1"/>
  <c r="J63" i="3"/>
  <c r="B60" i="3"/>
  <c r="C60" i="3"/>
  <c r="I64" i="3"/>
  <c r="A61" i="3"/>
  <c r="C61" i="3" l="1"/>
  <c r="B61" i="3"/>
  <c r="J64" i="3"/>
  <c r="K64" i="3"/>
  <c r="I65" i="3"/>
  <c r="A62" i="3"/>
  <c r="K65" i="3" l="1"/>
  <c r="J65" i="3"/>
  <c r="B62" i="3"/>
  <c r="C62" i="3"/>
  <c r="I66" i="3"/>
  <c r="A63" i="3"/>
  <c r="B63" i="3" l="1"/>
  <c r="C63" i="3"/>
  <c r="J66" i="3"/>
  <c r="K66" i="3"/>
  <c r="I67" i="3"/>
  <c r="A64" i="3"/>
  <c r="J67" i="3" l="1"/>
  <c r="K67" i="3"/>
  <c r="B64" i="3"/>
  <c r="C64" i="3"/>
  <c r="I68" i="3"/>
  <c r="A65" i="3"/>
  <c r="B65" i="3" l="1"/>
  <c r="C65" i="3"/>
  <c r="J68" i="3"/>
  <c r="K68" i="3"/>
  <c r="I69" i="3"/>
  <c r="A66" i="3"/>
  <c r="K69" i="3" l="1"/>
  <c r="J69" i="3"/>
  <c r="B66" i="3"/>
  <c r="C66" i="3"/>
  <c r="I70" i="3"/>
  <c r="A67" i="3"/>
  <c r="K70" i="3" l="1"/>
  <c r="J70" i="3"/>
  <c r="C67" i="3"/>
  <c r="B67" i="3"/>
  <c r="I71" i="3"/>
  <c r="A68" i="3"/>
  <c r="C68" i="3" l="1"/>
  <c r="B68" i="3"/>
  <c r="J71" i="3"/>
  <c r="K71" i="3"/>
  <c r="I72" i="3"/>
  <c r="A69" i="3"/>
  <c r="C69" i="3" l="1"/>
  <c r="B69" i="3"/>
  <c r="K72" i="3"/>
  <c r="J72" i="3"/>
  <c r="I73" i="3"/>
  <c r="A70" i="3"/>
  <c r="B70" i="3" l="1"/>
  <c r="C70" i="3"/>
  <c r="K73" i="3"/>
  <c r="J73" i="3"/>
  <c r="I74" i="3"/>
  <c r="A71" i="3"/>
  <c r="J74" i="3" l="1"/>
  <c r="K74" i="3"/>
  <c r="B71" i="3"/>
  <c r="C71" i="3"/>
  <c r="I75" i="3"/>
  <c r="A72" i="3"/>
  <c r="C72" i="3" l="1"/>
  <c r="B72" i="3"/>
  <c r="K75" i="3"/>
  <c r="J75" i="3"/>
  <c r="I76" i="3"/>
  <c r="A73" i="3"/>
  <c r="C73" i="3" l="1"/>
  <c r="B73" i="3"/>
  <c r="K76" i="3"/>
  <c r="J76" i="3"/>
  <c r="I77" i="3"/>
  <c r="A74" i="3"/>
  <c r="C74" i="3" l="1"/>
  <c r="B74" i="3"/>
  <c r="K77" i="3"/>
  <c r="J77" i="3"/>
  <c r="I78" i="3"/>
  <c r="A75" i="3"/>
  <c r="J78" i="3" l="1"/>
  <c r="K78" i="3"/>
  <c r="C75" i="3"/>
  <c r="B75" i="3"/>
  <c r="I79" i="3"/>
  <c r="A76" i="3"/>
  <c r="K79" i="3" l="1"/>
  <c r="J79" i="3"/>
  <c r="C76" i="3"/>
  <c r="B76" i="3"/>
  <c r="I80" i="3"/>
  <c r="A77" i="3"/>
  <c r="J80" i="3" l="1"/>
  <c r="K80" i="3"/>
  <c r="B77" i="3"/>
  <c r="C77" i="3"/>
  <c r="I81" i="3"/>
  <c r="A78" i="3"/>
  <c r="B78" i="3" l="1"/>
  <c r="C78" i="3"/>
  <c r="J81" i="3"/>
  <c r="K81" i="3"/>
  <c r="I82" i="3"/>
  <c r="A79" i="3"/>
  <c r="J82" i="3" l="1"/>
  <c r="K82" i="3"/>
  <c r="C79" i="3"/>
  <c r="B79" i="3"/>
  <c r="I83" i="3"/>
  <c r="A80" i="3"/>
  <c r="C80" i="3" l="1"/>
  <c r="B80" i="3"/>
  <c r="K83" i="3"/>
  <c r="J83" i="3"/>
  <c r="I84" i="3"/>
  <c r="A81" i="3"/>
  <c r="J84" i="3" l="1"/>
  <c r="K84" i="3"/>
  <c r="B81" i="3"/>
  <c r="C81" i="3"/>
  <c r="I85" i="3"/>
  <c r="A82" i="3"/>
  <c r="J85" i="3" l="1"/>
  <c r="K85" i="3"/>
  <c r="B82" i="3"/>
  <c r="C82" i="3"/>
  <c r="I86" i="3"/>
  <c r="A83" i="3"/>
  <c r="B83" i="3" l="1"/>
  <c r="C83" i="3"/>
  <c r="J86" i="3"/>
  <c r="K86" i="3"/>
  <c r="I87" i="3"/>
  <c r="A84" i="3"/>
  <c r="B84" i="3" l="1"/>
  <c r="C84" i="3"/>
  <c r="J87" i="3"/>
  <c r="K87" i="3"/>
  <c r="I88" i="3"/>
  <c r="A85" i="3"/>
  <c r="J88" i="3" l="1"/>
  <c r="K88" i="3"/>
  <c r="C85" i="3"/>
  <c r="B85" i="3"/>
  <c r="I89" i="3"/>
  <c r="A86" i="3"/>
  <c r="J89" i="3" l="1"/>
  <c r="K89" i="3"/>
  <c r="C86" i="3"/>
  <c r="B86" i="3"/>
  <c r="I90" i="3"/>
  <c r="A87" i="3"/>
  <c r="B87" i="3" l="1"/>
  <c r="C87" i="3"/>
  <c r="K90" i="3"/>
  <c r="J90" i="3"/>
  <c r="I91" i="3"/>
  <c r="A88" i="3"/>
  <c r="K91" i="3" l="1"/>
  <c r="J91" i="3"/>
  <c r="C88" i="3"/>
  <c r="B88" i="3"/>
  <c r="I92" i="3"/>
  <c r="A89" i="3"/>
  <c r="K92" i="3" l="1"/>
  <c r="J92" i="3"/>
  <c r="B89" i="3"/>
  <c r="C89" i="3"/>
  <c r="I93" i="3"/>
  <c r="A90" i="3"/>
  <c r="C90" i="3" l="1"/>
  <c r="B90" i="3"/>
  <c r="J93" i="3"/>
  <c r="K93" i="3"/>
  <c r="I94" i="3"/>
  <c r="A91" i="3"/>
  <c r="J94" i="3" l="1"/>
  <c r="K94" i="3"/>
  <c r="C91" i="3"/>
  <c r="B91" i="3"/>
  <c r="I95" i="3"/>
  <c r="A92" i="3"/>
  <c r="C92" i="3" l="1"/>
  <c r="B92" i="3"/>
  <c r="J95" i="3"/>
  <c r="K95" i="3"/>
  <c r="I96" i="3"/>
  <c r="A93" i="3"/>
  <c r="J96" i="3" l="1"/>
  <c r="K96" i="3"/>
  <c r="B93" i="3"/>
  <c r="C93" i="3"/>
  <c r="I97" i="3"/>
  <c r="A94" i="3"/>
  <c r="J97" i="3" l="1"/>
  <c r="K97" i="3"/>
  <c r="B94" i="3"/>
  <c r="C94" i="3"/>
  <c r="I98" i="3"/>
  <c r="A95" i="3"/>
  <c r="B95" i="3" l="1"/>
  <c r="C95" i="3"/>
  <c r="K98" i="3"/>
  <c r="J98" i="3"/>
  <c r="I99" i="3"/>
  <c r="A96" i="3"/>
  <c r="J99" i="3" l="1"/>
  <c r="K99" i="3"/>
  <c r="B96" i="3"/>
  <c r="C96" i="3"/>
  <c r="I100" i="3"/>
  <c r="A97" i="3"/>
  <c r="J100" i="3" l="1"/>
  <c r="K100" i="3"/>
  <c r="B97" i="3"/>
  <c r="C97" i="3"/>
  <c r="I101" i="3"/>
  <c r="A98" i="3"/>
  <c r="C98" i="3" l="1"/>
  <c r="B98" i="3"/>
  <c r="K101" i="3"/>
  <c r="J101" i="3"/>
  <c r="I102" i="3"/>
  <c r="A99" i="3"/>
  <c r="C99" i="3" l="1"/>
  <c r="B99" i="3"/>
  <c r="K102" i="3"/>
  <c r="J102" i="3"/>
  <c r="I103" i="3"/>
  <c r="A100" i="3"/>
  <c r="C100" i="3" l="1"/>
  <c r="B100" i="3"/>
  <c r="J103" i="3"/>
  <c r="K103" i="3"/>
  <c r="I104" i="3"/>
  <c r="A101" i="3"/>
  <c r="K104" i="3" l="1"/>
  <c r="J104" i="3"/>
  <c r="C101" i="3"/>
  <c r="B101" i="3"/>
  <c r="I105" i="3"/>
  <c r="A102" i="3"/>
  <c r="J105" i="3" l="1"/>
  <c r="K105" i="3"/>
  <c r="B102" i="3"/>
  <c r="C102" i="3"/>
  <c r="I106" i="3"/>
  <c r="A103" i="3"/>
  <c r="K106" i="3" l="1"/>
  <c r="J106" i="3"/>
  <c r="B103" i="3"/>
  <c r="C103" i="3"/>
  <c r="I107" i="3"/>
  <c r="A104" i="3"/>
  <c r="C104" i="3" l="1"/>
  <c r="B104" i="3"/>
  <c r="K107" i="3"/>
  <c r="J107" i="3"/>
  <c r="I108" i="3"/>
  <c r="A105" i="3"/>
  <c r="K108" i="3" l="1"/>
  <c r="J108" i="3"/>
  <c r="C105" i="3"/>
  <c r="B105" i="3"/>
  <c r="I109" i="3"/>
  <c r="A106" i="3"/>
  <c r="J109" i="3" l="1"/>
  <c r="K109" i="3"/>
  <c r="C106" i="3"/>
  <c r="B106" i="3"/>
  <c r="I110" i="3"/>
  <c r="A107" i="3"/>
  <c r="B107" i="3" l="1"/>
  <c r="C107" i="3"/>
  <c r="K110" i="3"/>
  <c r="J110" i="3"/>
  <c r="I111" i="3"/>
  <c r="A108" i="3"/>
  <c r="B108" i="3" l="1"/>
  <c r="C108" i="3"/>
  <c r="K111" i="3"/>
  <c r="J111" i="3"/>
  <c r="I112" i="3"/>
  <c r="A109" i="3"/>
  <c r="C109" i="3" l="1"/>
  <c r="B109" i="3"/>
  <c r="K112" i="3"/>
  <c r="J112" i="3"/>
  <c r="I113" i="3"/>
  <c r="A110" i="3"/>
  <c r="C110" i="3" l="1"/>
  <c r="B110" i="3"/>
  <c r="K113" i="3"/>
  <c r="J113" i="3"/>
  <c r="I114" i="3"/>
  <c r="A111" i="3"/>
  <c r="J114" i="3" l="1"/>
  <c r="K114" i="3"/>
  <c r="C111" i="3"/>
  <c r="B111" i="3"/>
  <c r="I115" i="3"/>
  <c r="A112" i="3"/>
  <c r="C112" i="3" l="1"/>
  <c r="B112" i="3"/>
  <c r="K115" i="3"/>
  <c r="J115" i="3"/>
  <c r="I116" i="3"/>
  <c r="A113" i="3"/>
  <c r="J116" i="3" l="1"/>
  <c r="K116" i="3"/>
  <c r="B113" i="3"/>
  <c r="C113" i="3"/>
  <c r="I117" i="3"/>
  <c r="A114" i="3"/>
  <c r="B114" i="3" l="1"/>
  <c r="C114" i="3"/>
  <c r="K117" i="3"/>
  <c r="J117" i="3"/>
  <c r="I118" i="3"/>
  <c r="A115" i="3"/>
  <c r="J118" i="3" l="1"/>
  <c r="K118" i="3"/>
  <c r="B115" i="3"/>
  <c r="C115" i="3"/>
  <c r="I119" i="3"/>
  <c r="A116" i="3"/>
  <c r="B116" i="3" l="1"/>
  <c r="C116" i="3"/>
  <c r="J119" i="3"/>
  <c r="K119" i="3"/>
  <c r="I120" i="3"/>
  <c r="A117" i="3"/>
  <c r="B117" i="3" l="1"/>
  <c r="C117" i="3"/>
  <c r="K120" i="3"/>
  <c r="J120" i="3"/>
  <c r="I121" i="3"/>
  <c r="A118" i="3"/>
  <c r="J121" i="3" l="1"/>
  <c r="K121" i="3"/>
  <c r="B118" i="3"/>
  <c r="C118" i="3"/>
  <c r="I122" i="3"/>
  <c r="A119" i="3"/>
  <c r="C119" i="3" l="1"/>
  <c r="B119" i="3"/>
  <c r="K122" i="3"/>
  <c r="J122" i="3"/>
  <c r="I123" i="3"/>
  <c r="A120" i="3"/>
  <c r="C120" i="3" l="1"/>
  <c r="B120" i="3"/>
  <c r="K123" i="3"/>
  <c r="J123" i="3"/>
  <c r="I124" i="3"/>
  <c r="A121" i="3"/>
  <c r="C121" i="3" l="1"/>
  <c r="B121" i="3"/>
  <c r="K124" i="3"/>
  <c r="J124" i="3"/>
  <c r="I125" i="3"/>
  <c r="A122" i="3"/>
  <c r="J125" i="3" l="1"/>
  <c r="K125" i="3"/>
  <c r="B122" i="3"/>
  <c r="C122" i="3"/>
  <c r="I126" i="3"/>
  <c r="A123" i="3"/>
  <c r="B123" i="3" l="1"/>
  <c r="C123" i="3"/>
  <c r="K126" i="3"/>
  <c r="J126" i="3"/>
  <c r="I127" i="3"/>
  <c r="A124" i="3"/>
  <c r="B124" i="3" l="1"/>
  <c r="C124" i="3"/>
  <c r="K127" i="3"/>
  <c r="J127" i="3"/>
  <c r="I128" i="3"/>
  <c r="A125" i="3"/>
  <c r="C125" i="3" l="1"/>
  <c r="B125" i="3"/>
  <c r="J128" i="3"/>
  <c r="K128" i="3"/>
  <c r="I129" i="3"/>
  <c r="A126" i="3"/>
  <c r="C126" i="3" l="1"/>
  <c r="B126" i="3"/>
  <c r="J129" i="3"/>
  <c r="K129" i="3"/>
  <c r="I130" i="3"/>
  <c r="A127" i="3"/>
  <c r="K130" i="3" l="1"/>
  <c r="J130" i="3"/>
  <c r="B127" i="3"/>
  <c r="C127" i="3"/>
  <c r="I131" i="3"/>
  <c r="A128" i="3"/>
  <c r="B128" i="3" l="1"/>
  <c r="C128" i="3"/>
  <c r="J131" i="3"/>
  <c r="K131" i="3"/>
  <c r="I132" i="3"/>
  <c r="A129" i="3"/>
  <c r="C129" i="3" l="1"/>
  <c r="B129" i="3"/>
  <c r="K132" i="3"/>
  <c r="J132" i="3"/>
  <c r="I133" i="3"/>
  <c r="A130" i="3"/>
  <c r="B130" i="3" l="1"/>
  <c r="C130" i="3"/>
  <c r="K133" i="3"/>
  <c r="J133" i="3"/>
  <c r="I134" i="3"/>
  <c r="A131" i="3"/>
  <c r="C131" i="3" l="1"/>
  <c r="B131" i="3"/>
  <c r="J134" i="3"/>
  <c r="K134" i="3"/>
  <c r="I135" i="3"/>
  <c r="A132" i="3"/>
  <c r="B132" i="3" l="1"/>
  <c r="C132" i="3"/>
  <c r="J135" i="3"/>
  <c r="K135" i="3"/>
  <c r="I136" i="3"/>
  <c r="A133" i="3"/>
  <c r="C133" i="3" l="1"/>
  <c r="B133" i="3"/>
  <c r="J136" i="3"/>
  <c r="K136" i="3"/>
  <c r="I137" i="3"/>
  <c r="A134" i="3"/>
  <c r="B134" i="3" l="1"/>
  <c r="C134" i="3"/>
  <c r="K137" i="3"/>
  <c r="J137" i="3"/>
  <c r="I138" i="3"/>
  <c r="A135" i="3"/>
  <c r="B135" i="3" l="1"/>
  <c r="C135" i="3"/>
  <c r="K138" i="3"/>
  <c r="J138" i="3"/>
  <c r="I139" i="3"/>
  <c r="A136" i="3"/>
  <c r="B136" i="3" l="1"/>
  <c r="C136" i="3"/>
  <c r="J139" i="3"/>
  <c r="K139" i="3"/>
  <c r="I140" i="3"/>
  <c r="A137" i="3"/>
  <c r="B137" i="3" l="1"/>
  <c r="C137" i="3"/>
  <c r="K140" i="3"/>
  <c r="J140" i="3"/>
  <c r="I141" i="3"/>
  <c r="A138" i="3"/>
  <c r="C138" i="3" l="1"/>
  <c r="B138" i="3"/>
  <c r="J141" i="3"/>
  <c r="K141" i="3"/>
  <c r="I142" i="3"/>
  <c r="A139" i="3"/>
  <c r="B139" i="3" l="1"/>
  <c r="C139" i="3"/>
  <c r="K142" i="3"/>
  <c r="J142" i="3"/>
  <c r="I143" i="3"/>
  <c r="A140" i="3"/>
  <c r="J143" i="3" l="1"/>
  <c r="K143" i="3"/>
  <c r="C140" i="3"/>
  <c r="B140" i="3"/>
  <c r="I144" i="3"/>
  <c r="A141" i="3"/>
  <c r="C141" i="3" l="1"/>
  <c r="B141" i="3"/>
  <c r="K144" i="3"/>
  <c r="J144" i="3"/>
  <c r="I145" i="3"/>
  <c r="A142" i="3"/>
  <c r="B142" i="3" l="1"/>
  <c r="C142" i="3"/>
  <c r="J145" i="3"/>
  <c r="K145" i="3"/>
  <c r="I146" i="3"/>
  <c r="A143" i="3"/>
  <c r="C143" i="3" l="1"/>
  <c r="B143" i="3"/>
  <c r="J146" i="3"/>
  <c r="K146" i="3"/>
  <c r="A144" i="3"/>
  <c r="B144" i="3" l="1"/>
  <c r="C144" i="3"/>
  <c r="A145" i="3"/>
  <c r="B145" i="3" l="1"/>
  <c r="C145" i="3"/>
  <c r="A146" i="3"/>
  <c r="C146" i="3" l="1"/>
  <c r="B146" i="3"/>
</calcChain>
</file>

<file path=xl/sharedStrings.xml><?xml version="1.0" encoding="utf-8"?>
<sst xmlns="http://schemas.openxmlformats.org/spreadsheetml/2006/main" count="119" uniqueCount="73">
  <si>
    <t>SinLike</t>
  </si>
  <si>
    <t>CosLike</t>
  </si>
  <si>
    <t>Horizontal Tune</t>
  </si>
  <si>
    <t>Vertical Tune</t>
  </si>
  <si>
    <t>Mi Collimator</t>
  </si>
  <si>
    <t>CHP230</t>
  </si>
  <si>
    <t>S1(C301)</t>
  </si>
  <si>
    <t>S2(C303)</t>
  </si>
  <si>
    <t>S3(C307)</t>
  </si>
  <si>
    <t>S4(C308)</t>
  </si>
  <si>
    <t>Phase</t>
  </si>
  <si>
    <t>degrees</t>
  </si>
  <si>
    <t>Radians</t>
  </si>
  <si>
    <t>Calculate Emittance Circle</t>
  </si>
  <si>
    <t>Emittance (95%)</t>
  </si>
  <si>
    <t>pi-mm-mr</t>
  </si>
  <si>
    <t>X_0</t>
  </si>
  <si>
    <t>Beta_CS</t>
  </si>
  <si>
    <t>Alpha_CS</t>
  </si>
  <si>
    <t>Kinetic Energy</t>
  </si>
  <si>
    <t>GeV</t>
  </si>
  <si>
    <t>GeV/c</t>
  </si>
  <si>
    <t>Momentum (p)</t>
  </si>
  <si>
    <t>beta*c*p</t>
  </si>
  <si>
    <t>sigma_x</t>
  </si>
  <si>
    <t>X_0/sigma_x</t>
  </si>
  <si>
    <t>beta*gamma</t>
  </si>
  <si>
    <t>mass (p)</t>
  </si>
  <si>
    <t>mm</t>
  </si>
  <si>
    <t>Rad Length (W)</t>
  </si>
  <si>
    <t>density (rho)</t>
  </si>
  <si>
    <t>g/cm^2</t>
  </si>
  <si>
    <t>g/cm^3</t>
  </si>
  <si>
    <t>Rad Length (W)  X_0</t>
  </si>
  <si>
    <t>Thickness  x</t>
  </si>
  <si>
    <t>x / X_0</t>
  </si>
  <si>
    <t>Theta_0</t>
  </si>
  <si>
    <t>x</t>
  </si>
  <si>
    <t>x'</t>
  </si>
  <si>
    <t>Initial X'</t>
  </si>
  <si>
    <t>X_n =x</t>
  </si>
  <si>
    <t>Collimation Edge Calculation for Sqrt normalization</t>
  </si>
  <si>
    <t xml:space="preserve">3 sigma </t>
  </si>
  <si>
    <t>x edge</t>
  </si>
  <si>
    <t>3.5 sigma</t>
  </si>
  <si>
    <t>-x edge</t>
  </si>
  <si>
    <t>Turn</t>
  </si>
  <si>
    <t xml:space="preserve">CHP230 </t>
  </si>
  <si>
    <t>C301</t>
  </si>
  <si>
    <t>C303</t>
  </si>
  <si>
    <t>C307</t>
  </si>
  <si>
    <t>C308</t>
  </si>
  <si>
    <t>Angle (radians)</t>
  </si>
  <si>
    <t>Positive Scatter Ends</t>
  </si>
  <si>
    <t>Primary</t>
  </si>
  <si>
    <t>Min Scatter</t>
  </si>
  <si>
    <t>Max Scatter</t>
  </si>
  <si>
    <t>From I90</t>
  </si>
  <si>
    <t>m</t>
  </si>
  <si>
    <t>b</t>
  </si>
  <si>
    <t>y</t>
  </si>
  <si>
    <t>Line</t>
  </si>
  <si>
    <t>Col x Intercept</t>
  </si>
  <si>
    <t>Negative Scatter Ends</t>
  </si>
  <si>
    <t>Negative Col at C301</t>
  </si>
  <si>
    <t>Positive Col at C303</t>
  </si>
  <si>
    <t>X_0/sqrt(beta/50)</t>
  </si>
  <si>
    <t>X_N = x/sqrt(beta/50)</t>
  </si>
  <si>
    <t>Theta_0*sqrt(Beta_CS/50)</t>
  </si>
  <si>
    <t>MI Primary Collimator</t>
  </si>
  <si>
    <t>Facts for Main Injector Phase Plots</t>
  </si>
  <si>
    <t>sqrt(Beta_CS*50)*Theta_0)*1000</t>
  </si>
  <si>
    <t>Beta_CS*Theta_0*1000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</si>
</sst>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3 sigma circle</c:v>
          </c:tx>
          <c:marker>
            <c:symbol val="none"/>
          </c:marker>
          <c:xVal>
            <c:numRef>
              <c:f>facts!$B$46:$B$146</c:f>
              <c:numCache>
                <c:formatCode>General</c:formatCode>
                <c:ptCount val="101"/>
                <c:pt idx="0">
                  <c:v>9.3482370367620735</c:v>
                </c:pt>
                <c:pt idx="1">
                  <c:v>9.3297904263716518</c:v>
                </c:pt>
                <c:pt idx="2">
                  <c:v>9.2745233955441435</c:v>
                </c:pt>
                <c:pt idx="3">
                  <c:v>9.1826540580011216</c:v>
                </c:pt>
                <c:pt idx="4">
                  <c:v>9.0545449800467566</c:v>
                </c:pt>
                <c:pt idx="5">
                  <c:v>8.8907017496842666</c:v>
                </c:pt>
                <c:pt idx="6">
                  <c:v>8.6917709812910413</c:v>
                </c:pt>
                <c:pt idx="7">
                  <c:v>8.4585377637271044</c:v>
                </c:pt>
                <c:pt idx="8">
                  <c:v>8.1919225619480578</c:v>
                </c:pt>
                <c:pt idx="9">
                  <c:v>7.8929775843504268</c:v>
                </c:pt>
                <c:pt idx="10">
                  <c:v>7.5628826301858183</c:v>
                </c:pt>
                <c:pt idx="11">
                  <c:v>7.2029404334322811</c:v>
                </c:pt>
                <c:pt idx="12">
                  <c:v>6.8145715214984532</c:v>
                </c:pt>
                <c:pt idx="13">
                  <c:v>6.3993086090508591</c:v>
                </c:pt>
                <c:pt idx="14">
                  <c:v>5.9587905490893505</c:v>
                </c:pt>
                <c:pt idx="15">
                  <c:v>5.4947558651430386</c:v>
                </c:pt>
                <c:pt idx="16">
                  <c:v>5.0090358901121759</c:v>
                </c:pt>
                <c:pt idx="17">
                  <c:v>4.5035475388338613</c:v>
                </c:pt>
                <c:pt idx="18">
                  <c:v>3.9802857428949299</c:v>
                </c:pt>
                <c:pt idx="19">
                  <c:v>3.441315577548377</c:v>
                </c:pt>
                <c:pt idx="20">
                  <c:v>2.8887641118047798</c:v>
                </c:pt>
                <c:pt idx="21">
                  <c:v>2.3248120138626742</c:v>
                </c:pt>
                <c:pt idx="22">
                  <c:v>1.7516849450074332</c:v>
                </c:pt>
                <c:pt idx="23">
                  <c:v>1.1716447759429764</c:v>
                </c:pt>
                <c:pt idx="24">
                  <c:v>0.58698066022145479</c:v>
                </c:pt>
                <c:pt idx="25">
                  <c:v>-5.6545278906347108E-15</c:v>
                </c:pt>
                <c:pt idx="26">
                  <c:v>-0.586980660221466</c:v>
                </c:pt>
                <c:pt idx="27">
                  <c:v>-1.1716447759429875</c:v>
                </c:pt>
                <c:pt idx="28">
                  <c:v>-1.7516849450074443</c:v>
                </c:pt>
                <c:pt idx="29">
                  <c:v>-2.3248120138626853</c:v>
                </c:pt>
                <c:pt idx="30">
                  <c:v>-2.88876411180479</c:v>
                </c:pt>
                <c:pt idx="31">
                  <c:v>-3.4413155775483877</c:v>
                </c:pt>
                <c:pt idx="32">
                  <c:v>-3.9802857428949379</c:v>
                </c:pt>
                <c:pt idx="33">
                  <c:v>-4.5035475388338693</c:v>
                </c:pt>
                <c:pt idx="34">
                  <c:v>-5.009035890112183</c:v>
                </c:pt>
                <c:pt idx="35">
                  <c:v>-5.4947558651430466</c:v>
                </c:pt>
                <c:pt idx="36">
                  <c:v>-5.9587905490893593</c:v>
                </c:pt>
                <c:pt idx="37">
                  <c:v>-6.399308609050868</c:v>
                </c:pt>
                <c:pt idx="38">
                  <c:v>-6.8145715214984612</c:v>
                </c:pt>
                <c:pt idx="39">
                  <c:v>-7.20294043343229</c:v>
                </c:pt>
                <c:pt idx="40">
                  <c:v>-7.5628826301858272</c:v>
                </c:pt>
                <c:pt idx="41">
                  <c:v>-7.8929775843504357</c:v>
                </c:pt>
                <c:pt idx="42">
                  <c:v>-8.1919225619480667</c:v>
                </c:pt>
                <c:pt idx="43">
                  <c:v>-8.4585377637271115</c:v>
                </c:pt>
                <c:pt idx="44">
                  <c:v>-8.6917709812910484</c:v>
                </c:pt>
                <c:pt idx="45">
                  <c:v>-8.8907017496842737</c:v>
                </c:pt>
                <c:pt idx="46">
                  <c:v>-9.0545449800467619</c:v>
                </c:pt>
                <c:pt idx="47">
                  <c:v>-9.1826540580011233</c:v>
                </c:pt>
                <c:pt idx="48">
                  <c:v>-9.2745233955441471</c:v>
                </c:pt>
                <c:pt idx="49">
                  <c:v>-9.3297904263716536</c:v>
                </c:pt>
                <c:pt idx="50">
                  <c:v>-9.3482370367620735</c:v>
                </c:pt>
                <c:pt idx="51">
                  <c:v>-9.3297904263716518</c:v>
                </c:pt>
                <c:pt idx="52">
                  <c:v>-9.2745233955441417</c:v>
                </c:pt>
                <c:pt idx="53">
                  <c:v>-9.1826540580011162</c:v>
                </c:pt>
                <c:pt idx="54">
                  <c:v>-9.0545449800467495</c:v>
                </c:pt>
                <c:pt idx="55">
                  <c:v>-8.8907017496842577</c:v>
                </c:pt>
                <c:pt idx="56">
                  <c:v>-8.6917709812910307</c:v>
                </c:pt>
                <c:pt idx="57">
                  <c:v>-8.4585377637270902</c:v>
                </c:pt>
                <c:pt idx="58">
                  <c:v>-8.1919225619480436</c:v>
                </c:pt>
                <c:pt idx="59">
                  <c:v>-7.89297758435041</c:v>
                </c:pt>
                <c:pt idx="60">
                  <c:v>-7.5628826301857988</c:v>
                </c:pt>
                <c:pt idx="61">
                  <c:v>-7.2029404334322598</c:v>
                </c:pt>
                <c:pt idx="62">
                  <c:v>-6.8145715214984293</c:v>
                </c:pt>
                <c:pt idx="63">
                  <c:v>-6.3993086090508324</c:v>
                </c:pt>
                <c:pt idx="64">
                  <c:v>-5.9587905490893229</c:v>
                </c:pt>
                <c:pt idx="65">
                  <c:v>-5.4947558651430111</c:v>
                </c:pt>
                <c:pt idx="66">
                  <c:v>-5.009035890112151</c:v>
                </c:pt>
                <c:pt idx="67">
                  <c:v>-4.5035475388338382</c:v>
                </c:pt>
                <c:pt idx="68">
                  <c:v>-3.9802857428949099</c:v>
                </c:pt>
                <c:pt idx="69">
                  <c:v>-3.4413155775483606</c:v>
                </c:pt>
                <c:pt idx="70">
                  <c:v>-2.8887641118047664</c:v>
                </c:pt>
                <c:pt idx="71">
                  <c:v>-2.3248120138626653</c:v>
                </c:pt>
                <c:pt idx="72">
                  <c:v>-1.7516849450074283</c:v>
                </c:pt>
                <c:pt idx="73">
                  <c:v>-1.1716447759429756</c:v>
                </c:pt>
                <c:pt idx="74">
                  <c:v>-0.58698066022145801</c:v>
                </c:pt>
                <c:pt idx="75">
                  <c:v>-1.7179467242562886E-15</c:v>
                </c:pt>
                <c:pt idx="76">
                  <c:v>0.58698066022145445</c:v>
                </c:pt>
                <c:pt idx="77">
                  <c:v>1.171644775942972</c:v>
                </c:pt>
                <c:pt idx="78">
                  <c:v>1.751684945007425</c:v>
                </c:pt>
                <c:pt idx="79">
                  <c:v>2.3248120138626618</c:v>
                </c:pt>
                <c:pt idx="80">
                  <c:v>2.8887641118047633</c:v>
                </c:pt>
                <c:pt idx="81">
                  <c:v>3.4413155775483575</c:v>
                </c:pt>
                <c:pt idx="82">
                  <c:v>3.9802857428949068</c:v>
                </c:pt>
                <c:pt idx="83">
                  <c:v>4.5035475388338355</c:v>
                </c:pt>
                <c:pt idx="84">
                  <c:v>5.0090358901121474</c:v>
                </c:pt>
                <c:pt idx="85">
                  <c:v>5.4947558651430084</c:v>
                </c:pt>
                <c:pt idx="86">
                  <c:v>5.9587905490893194</c:v>
                </c:pt>
                <c:pt idx="87">
                  <c:v>6.3993086090508271</c:v>
                </c:pt>
                <c:pt idx="88">
                  <c:v>6.8145715214984213</c:v>
                </c:pt>
                <c:pt idx="89">
                  <c:v>7.2029404334322491</c:v>
                </c:pt>
                <c:pt idx="90">
                  <c:v>7.5628826301857863</c:v>
                </c:pt>
                <c:pt idx="91">
                  <c:v>7.8929775843503975</c:v>
                </c:pt>
                <c:pt idx="92">
                  <c:v>8.1919225619480294</c:v>
                </c:pt>
                <c:pt idx="93">
                  <c:v>8.4585377637270778</c:v>
                </c:pt>
                <c:pt idx="94">
                  <c:v>8.6917709812910164</c:v>
                </c:pt>
                <c:pt idx="95">
                  <c:v>8.8907017496842453</c:v>
                </c:pt>
                <c:pt idx="96">
                  <c:v>9.0545449800467388</c:v>
                </c:pt>
                <c:pt idx="97">
                  <c:v>9.1826540580011073</c:v>
                </c:pt>
                <c:pt idx="98">
                  <c:v>9.2745233955441346</c:v>
                </c:pt>
                <c:pt idx="99">
                  <c:v>9.3297904263716465</c:v>
                </c:pt>
                <c:pt idx="100">
                  <c:v>9.3482370367620735</c:v>
                </c:pt>
              </c:numCache>
            </c:numRef>
          </c:xVal>
          <c:yVal>
            <c:numRef>
              <c:f>facts!$C$46:$C$146</c:f>
              <c:numCache>
                <c:formatCode>General</c:formatCode>
                <c:ptCount val="101"/>
                <c:pt idx="0">
                  <c:v>0</c:v>
                </c:pt>
                <c:pt idx="1">
                  <c:v>0.58698066022145956</c:v>
                </c:pt>
                <c:pt idx="2">
                  <c:v>1.1716447759429804</c:v>
                </c:pt>
                <c:pt idx="3">
                  <c:v>1.7516849450074363</c:v>
                </c:pt>
                <c:pt idx="4">
                  <c:v>2.3248120138626764</c:v>
                </c:pt>
                <c:pt idx="5">
                  <c:v>2.8887641118047807</c:v>
                </c:pt>
                <c:pt idx="6">
                  <c:v>3.4413155775483775</c:v>
                </c:pt>
                <c:pt idx="7">
                  <c:v>3.9802857428949294</c:v>
                </c:pt>
                <c:pt idx="8">
                  <c:v>4.5035475388338595</c:v>
                </c:pt>
                <c:pt idx="9">
                  <c:v>5.0090358901121741</c:v>
                </c:pt>
                <c:pt idx="10">
                  <c:v>5.4947558651430359</c:v>
                </c:pt>
                <c:pt idx="11">
                  <c:v>5.9587905490893487</c:v>
                </c:pt>
                <c:pt idx="12">
                  <c:v>6.3993086090508564</c:v>
                </c:pt>
                <c:pt idx="13">
                  <c:v>6.8145715214984506</c:v>
                </c:pt>
                <c:pt idx="14">
                  <c:v>7.2029404334322784</c:v>
                </c:pt>
                <c:pt idx="15">
                  <c:v>7.5628826301858156</c:v>
                </c:pt>
                <c:pt idx="16">
                  <c:v>7.8929775843504251</c:v>
                </c:pt>
                <c:pt idx="17">
                  <c:v>8.1919225619480578</c:v>
                </c:pt>
                <c:pt idx="18">
                  <c:v>8.4585377637271044</c:v>
                </c:pt>
                <c:pt idx="19">
                  <c:v>8.6917709812910413</c:v>
                </c:pt>
                <c:pt idx="20">
                  <c:v>8.8907017496842684</c:v>
                </c:pt>
                <c:pt idx="21">
                  <c:v>9.0545449800467566</c:v>
                </c:pt>
                <c:pt idx="22">
                  <c:v>9.1826540580011216</c:v>
                </c:pt>
                <c:pt idx="23">
                  <c:v>9.2745233955441435</c:v>
                </c:pt>
                <c:pt idx="24">
                  <c:v>9.3297904263716518</c:v>
                </c:pt>
                <c:pt idx="25">
                  <c:v>9.3482370367620735</c:v>
                </c:pt>
                <c:pt idx="26">
                  <c:v>9.3297904263716518</c:v>
                </c:pt>
                <c:pt idx="27">
                  <c:v>9.2745233955441435</c:v>
                </c:pt>
                <c:pt idx="28">
                  <c:v>9.1826540580011198</c:v>
                </c:pt>
                <c:pt idx="29">
                  <c:v>9.0545449800467548</c:v>
                </c:pt>
                <c:pt idx="30">
                  <c:v>8.8907017496842631</c:v>
                </c:pt>
                <c:pt idx="31">
                  <c:v>8.6917709812910378</c:v>
                </c:pt>
                <c:pt idx="32">
                  <c:v>8.4585377637270991</c:v>
                </c:pt>
                <c:pt idx="33">
                  <c:v>8.1919225619480525</c:v>
                </c:pt>
                <c:pt idx="34">
                  <c:v>7.8929775843504197</c:v>
                </c:pt>
                <c:pt idx="35">
                  <c:v>7.5628826301858103</c:v>
                </c:pt>
                <c:pt idx="36">
                  <c:v>7.2029404334322722</c:v>
                </c:pt>
                <c:pt idx="37">
                  <c:v>6.8145715214984426</c:v>
                </c:pt>
                <c:pt idx="38">
                  <c:v>6.3993086090508475</c:v>
                </c:pt>
                <c:pt idx="39">
                  <c:v>5.958790549089338</c:v>
                </c:pt>
                <c:pt idx="40">
                  <c:v>5.4947558651430244</c:v>
                </c:pt>
                <c:pt idx="41">
                  <c:v>5.0090358901121599</c:v>
                </c:pt>
                <c:pt idx="42">
                  <c:v>4.5035475388338453</c:v>
                </c:pt>
                <c:pt idx="43">
                  <c:v>3.980285742894913</c:v>
                </c:pt>
                <c:pt idx="44">
                  <c:v>3.4413155775483601</c:v>
                </c:pt>
                <c:pt idx="45">
                  <c:v>2.888764111804762</c:v>
                </c:pt>
                <c:pt idx="46">
                  <c:v>2.3248120138626565</c:v>
                </c:pt>
                <c:pt idx="47">
                  <c:v>1.7516849450074152</c:v>
                </c:pt>
                <c:pt idx="48">
                  <c:v>1.1716447759429585</c:v>
                </c:pt>
                <c:pt idx="49">
                  <c:v>0.58698066022143669</c:v>
                </c:pt>
                <c:pt idx="50">
                  <c:v>-2.3763409378709701E-14</c:v>
                </c:pt>
                <c:pt idx="51">
                  <c:v>-0.5869806602214841</c:v>
                </c:pt>
                <c:pt idx="52">
                  <c:v>-1.1716447759430058</c:v>
                </c:pt>
                <c:pt idx="53">
                  <c:v>-1.7516849450074621</c:v>
                </c:pt>
                <c:pt idx="54">
                  <c:v>-2.3248120138627026</c:v>
                </c:pt>
                <c:pt idx="55">
                  <c:v>-2.8887641118048069</c:v>
                </c:pt>
                <c:pt idx="56">
                  <c:v>-3.4413155775484041</c:v>
                </c:pt>
                <c:pt idx="57">
                  <c:v>-3.9802857428949561</c:v>
                </c:pt>
                <c:pt idx="58">
                  <c:v>-4.503547538833887</c:v>
                </c:pt>
                <c:pt idx="59">
                  <c:v>-5.0090358901122007</c:v>
                </c:pt>
                <c:pt idx="60">
                  <c:v>-5.4947558651430626</c:v>
                </c:pt>
                <c:pt idx="61">
                  <c:v>-5.9587905490893744</c:v>
                </c:pt>
                <c:pt idx="62">
                  <c:v>-6.3993086090508822</c:v>
                </c:pt>
                <c:pt idx="63">
                  <c:v>-6.8145715214984754</c:v>
                </c:pt>
                <c:pt idx="64">
                  <c:v>-7.2029404334323024</c:v>
                </c:pt>
                <c:pt idx="65">
                  <c:v>-7.562882630185837</c:v>
                </c:pt>
                <c:pt idx="66">
                  <c:v>-7.8929775843504419</c:v>
                </c:pt>
                <c:pt idx="67">
                  <c:v>-8.1919225619480702</c:v>
                </c:pt>
                <c:pt idx="68">
                  <c:v>-8.4585377637271115</c:v>
                </c:pt>
                <c:pt idx="69">
                  <c:v>-8.6917709812910484</c:v>
                </c:pt>
                <c:pt idx="70">
                  <c:v>-8.890701749684272</c:v>
                </c:pt>
                <c:pt idx="71">
                  <c:v>-9.0545449800467601</c:v>
                </c:pt>
                <c:pt idx="72">
                  <c:v>-9.1826540580011216</c:v>
                </c:pt>
                <c:pt idx="73">
                  <c:v>-9.2745233955441435</c:v>
                </c:pt>
                <c:pt idx="74">
                  <c:v>-9.3297904263716518</c:v>
                </c:pt>
                <c:pt idx="75">
                  <c:v>-9.3482370367620735</c:v>
                </c:pt>
                <c:pt idx="76">
                  <c:v>-9.3297904263716518</c:v>
                </c:pt>
                <c:pt idx="77">
                  <c:v>-9.2745233955441453</c:v>
                </c:pt>
                <c:pt idx="78">
                  <c:v>-9.1826540580011233</c:v>
                </c:pt>
                <c:pt idx="79">
                  <c:v>-9.0545449800467601</c:v>
                </c:pt>
                <c:pt idx="80">
                  <c:v>-8.8907017496842737</c:v>
                </c:pt>
                <c:pt idx="81">
                  <c:v>-8.6917709812910484</c:v>
                </c:pt>
                <c:pt idx="82">
                  <c:v>-8.4585377637271151</c:v>
                </c:pt>
                <c:pt idx="83">
                  <c:v>-8.191922561948072</c:v>
                </c:pt>
                <c:pt idx="84">
                  <c:v>-7.8929775843504428</c:v>
                </c:pt>
                <c:pt idx="85">
                  <c:v>-7.5628826301858387</c:v>
                </c:pt>
                <c:pt idx="86">
                  <c:v>-7.2029404334323042</c:v>
                </c:pt>
                <c:pt idx="87">
                  <c:v>-6.8145715214984808</c:v>
                </c:pt>
                <c:pt idx="88">
                  <c:v>-6.3993086090508902</c:v>
                </c:pt>
                <c:pt idx="89">
                  <c:v>-5.9587905490893869</c:v>
                </c:pt>
                <c:pt idx="90">
                  <c:v>-5.4947558651430786</c:v>
                </c:pt>
                <c:pt idx="91">
                  <c:v>-5.0090358901122212</c:v>
                </c:pt>
                <c:pt idx="92">
                  <c:v>-4.5035475388339119</c:v>
                </c:pt>
                <c:pt idx="93">
                  <c:v>-3.9802857428949858</c:v>
                </c:pt>
                <c:pt idx="94">
                  <c:v>-3.4413155775484388</c:v>
                </c:pt>
                <c:pt idx="95">
                  <c:v>-2.8887641118048459</c:v>
                </c:pt>
                <c:pt idx="96">
                  <c:v>-2.3248120138627462</c:v>
                </c:pt>
                <c:pt idx="97">
                  <c:v>-1.7516849450075103</c:v>
                </c:pt>
                <c:pt idx="98">
                  <c:v>-1.1716447759430584</c:v>
                </c:pt>
                <c:pt idx="99">
                  <c:v>-0.58698066022154138</c:v>
                </c:pt>
                <c:pt idx="100">
                  <c:v>-8.5319619615276918E-14</c:v>
                </c:pt>
              </c:numCache>
            </c:numRef>
          </c:yVal>
          <c:smooth val="1"/>
        </c:ser>
        <c:ser>
          <c:idx val="1"/>
          <c:order val="1"/>
          <c:tx>
            <c:v>3.5 sigma circle</c:v>
          </c:tx>
          <c:marker>
            <c:symbol val="none"/>
          </c:marker>
          <c:xVal>
            <c:numRef>
              <c:f>facts!$J$46:$J$146</c:f>
              <c:numCache>
                <c:formatCode>General</c:formatCode>
                <c:ptCount val="101"/>
                <c:pt idx="0">
                  <c:v>10.906276542889085</c:v>
                </c:pt>
                <c:pt idx="1">
                  <c:v>10.884755497433593</c:v>
                </c:pt>
                <c:pt idx="2">
                  <c:v>10.820277294801501</c:v>
                </c:pt>
                <c:pt idx="3">
                  <c:v>10.713096401001307</c:v>
                </c:pt>
                <c:pt idx="4">
                  <c:v>10.563635810054548</c:v>
                </c:pt>
                <c:pt idx="5">
                  <c:v>10.372485374631644</c:v>
                </c:pt>
                <c:pt idx="6">
                  <c:v>10.140399478172881</c:v>
                </c:pt>
                <c:pt idx="7">
                  <c:v>9.86829405768162</c:v>
                </c:pt>
                <c:pt idx="8">
                  <c:v>9.5572429889394002</c:v>
                </c:pt>
                <c:pt idx="9">
                  <c:v>9.2084738484088309</c:v>
                </c:pt>
                <c:pt idx="10">
                  <c:v>8.8233630685501208</c:v>
                </c:pt>
                <c:pt idx="11">
                  <c:v>8.403430505670995</c:v>
                </c:pt>
                <c:pt idx="12">
                  <c:v>7.950333441748195</c:v>
                </c:pt>
                <c:pt idx="13">
                  <c:v>7.4658600438926683</c:v>
                </c:pt>
                <c:pt idx="14">
                  <c:v>6.9519223072709089</c:v>
                </c:pt>
                <c:pt idx="15">
                  <c:v>6.4105485093335446</c:v>
                </c:pt>
                <c:pt idx="16">
                  <c:v>5.8438752051308711</c:v>
                </c:pt>
                <c:pt idx="17">
                  <c:v>5.2541387953061705</c:v>
                </c:pt>
                <c:pt idx="18">
                  <c:v>4.6436667000440845</c:v>
                </c:pt>
                <c:pt idx="19">
                  <c:v>4.0148681738064393</c:v>
                </c:pt>
                <c:pt idx="20">
                  <c:v>3.3702247971055757</c:v>
                </c:pt>
                <c:pt idx="21">
                  <c:v>2.7122806828397863</c:v>
                </c:pt>
                <c:pt idx="22">
                  <c:v>2.0436324358420053</c:v>
                </c:pt>
                <c:pt idx="23">
                  <c:v>1.3669189052668056</c:v>
                </c:pt>
                <c:pt idx="24">
                  <c:v>0.68481077025836379</c:v>
                </c:pt>
                <c:pt idx="25">
                  <c:v>-6.5969492057404952E-15</c:v>
                </c:pt>
                <c:pt idx="26">
                  <c:v>-0.684810770258377</c:v>
                </c:pt>
                <c:pt idx="27">
                  <c:v>-1.3669189052668187</c:v>
                </c:pt>
                <c:pt idx="28">
                  <c:v>-2.0436324358420181</c:v>
                </c:pt>
                <c:pt idx="29">
                  <c:v>-2.7122806828397992</c:v>
                </c:pt>
                <c:pt idx="30">
                  <c:v>-3.3702247971055881</c:v>
                </c:pt>
                <c:pt idx="31">
                  <c:v>-4.0148681738064518</c:v>
                </c:pt>
                <c:pt idx="32">
                  <c:v>-4.6436667000440943</c:v>
                </c:pt>
                <c:pt idx="33">
                  <c:v>-5.2541387953061802</c:v>
                </c:pt>
                <c:pt idx="34">
                  <c:v>-5.84387520513088</c:v>
                </c:pt>
                <c:pt idx="35">
                  <c:v>-6.4105485093335535</c:v>
                </c:pt>
                <c:pt idx="36">
                  <c:v>-6.9519223072709186</c:v>
                </c:pt>
                <c:pt idx="37">
                  <c:v>-7.4658600438926781</c:v>
                </c:pt>
                <c:pt idx="38">
                  <c:v>-7.9503334417482048</c:v>
                </c:pt>
                <c:pt idx="39">
                  <c:v>-8.4034305056710039</c:v>
                </c:pt>
                <c:pt idx="40">
                  <c:v>-8.8233630685501314</c:v>
                </c:pt>
                <c:pt idx="41">
                  <c:v>-9.2084738484088415</c:v>
                </c:pt>
                <c:pt idx="42">
                  <c:v>-9.557242988939409</c:v>
                </c:pt>
                <c:pt idx="43">
                  <c:v>-9.8682940576816289</c:v>
                </c:pt>
                <c:pt idx="44">
                  <c:v>-10.140399478172888</c:v>
                </c:pt>
                <c:pt idx="45">
                  <c:v>-10.372485374631651</c:v>
                </c:pt>
                <c:pt idx="46">
                  <c:v>-10.563635810054555</c:v>
                </c:pt>
                <c:pt idx="47">
                  <c:v>-10.713096401001311</c:v>
                </c:pt>
                <c:pt idx="48">
                  <c:v>-10.820277294801503</c:v>
                </c:pt>
                <c:pt idx="49">
                  <c:v>-10.884755497433595</c:v>
                </c:pt>
                <c:pt idx="50">
                  <c:v>-10.906276542889085</c:v>
                </c:pt>
                <c:pt idx="51">
                  <c:v>-10.884755497433591</c:v>
                </c:pt>
                <c:pt idx="52">
                  <c:v>-10.820277294801498</c:v>
                </c:pt>
                <c:pt idx="53">
                  <c:v>-10.713096401001302</c:v>
                </c:pt>
                <c:pt idx="54">
                  <c:v>-10.56363581005454</c:v>
                </c:pt>
                <c:pt idx="55">
                  <c:v>-10.372485374631633</c:v>
                </c:pt>
                <c:pt idx="56">
                  <c:v>-10.140399478172867</c:v>
                </c:pt>
                <c:pt idx="57">
                  <c:v>-9.8682940576816041</c:v>
                </c:pt>
                <c:pt idx="58">
                  <c:v>-9.5572429889393824</c:v>
                </c:pt>
                <c:pt idx="59">
                  <c:v>-9.2084738484088096</c:v>
                </c:pt>
                <c:pt idx="60">
                  <c:v>-8.8233630685500977</c:v>
                </c:pt>
                <c:pt idx="61">
                  <c:v>-8.4034305056709684</c:v>
                </c:pt>
                <c:pt idx="62">
                  <c:v>-7.9503334417481675</c:v>
                </c:pt>
                <c:pt idx="63">
                  <c:v>-7.4658600438926372</c:v>
                </c:pt>
                <c:pt idx="64">
                  <c:v>-6.951922307270876</c:v>
                </c:pt>
                <c:pt idx="65">
                  <c:v>-6.4105485093335126</c:v>
                </c:pt>
                <c:pt idx="66">
                  <c:v>-5.8438752051308427</c:v>
                </c:pt>
                <c:pt idx="67">
                  <c:v>-5.2541387953061447</c:v>
                </c:pt>
                <c:pt idx="68">
                  <c:v>-4.6436667000440615</c:v>
                </c:pt>
                <c:pt idx="69">
                  <c:v>-4.0148681738064207</c:v>
                </c:pt>
                <c:pt idx="70">
                  <c:v>-3.3702247971055606</c:v>
                </c:pt>
                <c:pt idx="71">
                  <c:v>-2.7122806828397756</c:v>
                </c:pt>
                <c:pt idx="72">
                  <c:v>-2.0436324358419995</c:v>
                </c:pt>
                <c:pt idx="73">
                  <c:v>-1.3669189052668047</c:v>
                </c:pt>
                <c:pt idx="74">
                  <c:v>-0.68481077025836756</c:v>
                </c:pt>
                <c:pt idx="75">
                  <c:v>-2.0042711782990032E-15</c:v>
                </c:pt>
                <c:pt idx="76">
                  <c:v>0.68481077025836357</c:v>
                </c:pt>
                <c:pt idx="77">
                  <c:v>1.3669189052668005</c:v>
                </c:pt>
                <c:pt idx="78">
                  <c:v>2.0436324358419955</c:v>
                </c:pt>
                <c:pt idx="79">
                  <c:v>2.7122806828397721</c:v>
                </c:pt>
                <c:pt idx="80">
                  <c:v>3.370224797105557</c:v>
                </c:pt>
                <c:pt idx="81">
                  <c:v>4.0148681738064171</c:v>
                </c:pt>
                <c:pt idx="82">
                  <c:v>4.6436667000440579</c:v>
                </c:pt>
                <c:pt idx="83">
                  <c:v>5.2541387953061411</c:v>
                </c:pt>
                <c:pt idx="84">
                  <c:v>5.8438752051308382</c:v>
                </c:pt>
                <c:pt idx="85">
                  <c:v>6.4105485093335099</c:v>
                </c:pt>
                <c:pt idx="86">
                  <c:v>6.9519223072708725</c:v>
                </c:pt>
                <c:pt idx="87">
                  <c:v>7.465860043892631</c:v>
                </c:pt>
                <c:pt idx="88">
                  <c:v>7.9503334417481577</c:v>
                </c:pt>
                <c:pt idx="89">
                  <c:v>8.403430505670956</c:v>
                </c:pt>
                <c:pt idx="90">
                  <c:v>8.8233630685500835</c:v>
                </c:pt>
                <c:pt idx="91">
                  <c:v>9.2084738484087953</c:v>
                </c:pt>
                <c:pt idx="92">
                  <c:v>9.5572429889393664</c:v>
                </c:pt>
                <c:pt idx="93">
                  <c:v>9.8682940576815898</c:v>
                </c:pt>
                <c:pt idx="94">
                  <c:v>10.140399478172853</c:v>
                </c:pt>
                <c:pt idx="95">
                  <c:v>10.372485374631619</c:v>
                </c:pt>
                <c:pt idx="96">
                  <c:v>10.563635810054528</c:v>
                </c:pt>
                <c:pt idx="97">
                  <c:v>10.713096401001289</c:v>
                </c:pt>
                <c:pt idx="98">
                  <c:v>10.820277294801489</c:v>
                </c:pt>
                <c:pt idx="99">
                  <c:v>10.884755497433588</c:v>
                </c:pt>
                <c:pt idx="100">
                  <c:v>10.906276542889085</c:v>
                </c:pt>
              </c:numCache>
            </c:numRef>
          </c:xVal>
          <c:yVal>
            <c:numRef>
              <c:f>facts!$K$46:$K$146</c:f>
              <c:numCache>
                <c:formatCode>General</c:formatCode>
                <c:ptCount val="101"/>
                <c:pt idx="0">
                  <c:v>0</c:v>
                </c:pt>
                <c:pt idx="1">
                  <c:v>0.68481077025836945</c:v>
                </c:pt>
                <c:pt idx="2">
                  <c:v>1.3669189052668105</c:v>
                </c:pt>
                <c:pt idx="3">
                  <c:v>2.0436324358420088</c:v>
                </c:pt>
                <c:pt idx="4">
                  <c:v>2.712280682839789</c:v>
                </c:pt>
                <c:pt idx="5">
                  <c:v>3.370224797105577</c:v>
                </c:pt>
                <c:pt idx="6">
                  <c:v>4.0148681738064402</c:v>
                </c:pt>
                <c:pt idx="7">
                  <c:v>4.6436667000440837</c:v>
                </c:pt>
                <c:pt idx="8">
                  <c:v>5.2541387953061696</c:v>
                </c:pt>
                <c:pt idx="9">
                  <c:v>5.8438752051308693</c:v>
                </c:pt>
                <c:pt idx="10">
                  <c:v>6.410548509333541</c:v>
                </c:pt>
                <c:pt idx="11">
                  <c:v>6.9519223072709062</c:v>
                </c:pt>
                <c:pt idx="12">
                  <c:v>7.4658600438926648</c:v>
                </c:pt>
                <c:pt idx="13">
                  <c:v>7.9503334417481915</c:v>
                </c:pt>
                <c:pt idx="14">
                  <c:v>8.4034305056709897</c:v>
                </c:pt>
                <c:pt idx="15">
                  <c:v>8.8233630685501172</c:v>
                </c:pt>
                <c:pt idx="16">
                  <c:v>9.2084738484088291</c:v>
                </c:pt>
                <c:pt idx="17">
                  <c:v>9.5572429889394002</c:v>
                </c:pt>
                <c:pt idx="18">
                  <c:v>9.86829405768162</c:v>
                </c:pt>
                <c:pt idx="19">
                  <c:v>10.140399478172881</c:v>
                </c:pt>
                <c:pt idx="20">
                  <c:v>10.372485374631644</c:v>
                </c:pt>
                <c:pt idx="21">
                  <c:v>10.563635810054549</c:v>
                </c:pt>
                <c:pt idx="22">
                  <c:v>10.713096401001307</c:v>
                </c:pt>
                <c:pt idx="23">
                  <c:v>10.820277294801501</c:v>
                </c:pt>
                <c:pt idx="24">
                  <c:v>10.884755497433593</c:v>
                </c:pt>
                <c:pt idx="25">
                  <c:v>10.906276542889085</c:v>
                </c:pt>
                <c:pt idx="26">
                  <c:v>10.884755497433593</c:v>
                </c:pt>
                <c:pt idx="27">
                  <c:v>10.8202772948015</c:v>
                </c:pt>
                <c:pt idx="28">
                  <c:v>10.713096401001305</c:v>
                </c:pt>
                <c:pt idx="29">
                  <c:v>10.563635810054546</c:v>
                </c:pt>
                <c:pt idx="30">
                  <c:v>10.372485374631641</c:v>
                </c:pt>
                <c:pt idx="31">
                  <c:v>10.140399478172876</c:v>
                </c:pt>
                <c:pt idx="32">
                  <c:v>9.8682940576816165</c:v>
                </c:pt>
                <c:pt idx="33">
                  <c:v>9.5572429889393931</c:v>
                </c:pt>
                <c:pt idx="34">
                  <c:v>9.208473848408822</c:v>
                </c:pt>
                <c:pt idx="35">
                  <c:v>8.8233630685501119</c:v>
                </c:pt>
                <c:pt idx="36">
                  <c:v>8.4034305056709826</c:v>
                </c:pt>
                <c:pt idx="37">
                  <c:v>7.9503334417481826</c:v>
                </c:pt>
                <c:pt idx="38">
                  <c:v>7.465860043892655</c:v>
                </c:pt>
                <c:pt idx="39">
                  <c:v>6.9519223072708938</c:v>
                </c:pt>
                <c:pt idx="40">
                  <c:v>6.4105485093335277</c:v>
                </c:pt>
                <c:pt idx="41">
                  <c:v>5.8438752051308533</c:v>
                </c:pt>
                <c:pt idx="42">
                  <c:v>5.2541387953061527</c:v>
                </c:pt>
                <c:pt idx="43">
                  <c:v>4.643666700044065</c:v>
                </c:pt>
                <c:pt idx="44">
                  <c:v>4.0148681738064198</c:v>
                </c:pt>
                <c:pt idx="45">
                  <c:v>3.3702247971055552</c:v>
                </c:pt>
                <c:pt idx="46">
                  <c:v>2.7122806828397659</c:v>
                </c:pt>
                <c:pt idx="47">
                  <c:v>2.0436324358419844</c:v>
                </c:pt>
                <c:pt idx="48">
                  <c:v>1.3669189052667847</c:v>
                </c:pt>
                <c:pt idx="49">
                  <c:v>0.6848107702583428</c:v>
                </c:pt>
                <c:pt idx="50">
                  <c:v>-2.7723977608494648E-14</c:v>
                </c:pt>
                <c:pt idx="51">
                  <c:v>-0.68481077025839809</c:v>
                </c:pt>
                <c:pt idx="52">
                  <c:v>-1.3669189052668398</c:v>
                </c:pt>
                <c:pt idx="53">
                  <c:v>-2.043632435842039</c:v>
                </c:pt>
                <c:pt idx="54">
                  <c:v>-2.7122806828398196</c:v>
                </c:pt>
                <c:pt idx="55">
                  <c:v>-3.3702247971056081</c:v>
                </c:pt>
                <c:pt idx="56">
                  <c:v>-4.0148681738064713</c:v>
                </c:pt>
                <c:pt idx="57">
                  <c:v>-4.6436667000441156</c:v>
                </c:pt>
                <c:pt idx="58">
                  <c:v>-5.2541387953062006</c:v>
                </c:pt>
                <c:pt idx="59">
                  <c:v>-5.8438752051309004</c:v>
                </c:pt>
                <c:pt idx="60">
                  <c:v>-6.410548509333573</c:v>
                </c:pt>
                <c:pt idx="61">
                  <c:v>-6.9519223072709364</c:v>
                </c:pt>
                <c:pt idx="62">
                  <c:v>-7.465860043892695</c:v>
                </c:pt>
                <c:pt idx="63">
                  <c:v>-7.9503334417482208</c:v>
                </c:pt>
                <c:pt idx="64">
                  <c:v>-8.4034305056710181</c:v>
                </c:pt>
                <c:pt idx="65">
                  <c:v>-8.8233630685501421</c:v>
                </c:pt>
                <c:pt idx="66">
                  <c:v>-9.2084738484088486</c:v>
                </c:pt>
                <c:pt idx="67">
                  <c:v>-9.5572429889394144</c:v>
                </c:pt>
                <c:pt idx="68">
                  <c:v>-9.8682940576816307</c:v>
                </c:pt>
                <c:pt idx="69">
                  <c:v>-10.140399478172888</c:v>
                </c:pt>
                <c:pt idx="70">
                  <c:v>-10.372485374631649</c:v>
                </c:pt>
                <c:pt idx="71">
                  <c:v>-10.563635810054551</c:v>
                </c:pt>
                <c:pt idx="72">
                  <c:v>-10.713096401001309</c:v>
                </c:pt>
                <c:pt idx="73">
                  <c:v>-10.820277294801501</c:v>
                </c:pt>
                <c:pt idx="74">
                  <c:v>-10.884755497433593</c:v>
                </c:pt>
                <c:pt idx="75">
                  <c:v>-10.906276542889085</c:v>
                </c:pt>
                <c:pt idx="76">
                  <c:v>-10.884755497433593</c:v>
                </c:pt>
                <c:pt idx="77">
                  <c:v>-10.820277294801501</c:v>
                </c:pt>
                <c:pt idx="78">
                  <c:v>-10.713096401001309</c:v>
                </c:pt>
                <c:pt idx="79">
                  <c:v>-10.563635810054553</c:v>
                </c:pt>
                <c:pt idx="80">
                  <c:v>-10.372485374631651</c:v>
                </c:pt>
                <c:pt idx="81">
                  <c:v>-10.14039947817289</c:v>
                </c:pt>
                <c:pt idx="82">
                  <c:v>-9.8682940576816325</c:v>
                </c:pt>
                <c:pt idx="83">
                  <c:v>-9.5572429889394162</c:v>
                </c:pt>
                <c:pt idx="84">
                  <c:v>-9.2084738484088486</c:v>
                </c:pt>
                <c:pt idx="85">
                  <c:v>-8.8233630685501439</c:v>
                </c:pt>
                <c:pt idx="86">
                  <c:v>-8.4034305056710217</c:v>
                </c:pt>
                <c:pt idx="87">
                  <c:v>-7.9503334417482261</c:v>
                </c:pt>
                <c:pt idx="88">
                  <c:v>-7.4658600438927047</c:v>
                </c:pt>
                <c:pt idx="89">
                  <c:v>-6.9519223072709515</c:v>
                </c:pt>
                <c:pt idx="90">
                  <c:v>-6.4105485093335908</c:v>
                </c:pt>
                <c:pt idx="91">
                  <c:v>-5.8438752051309244</c:v>
                </c:pt>
                <c:pt idx="92">
                  <c:v>-5.25413879530623</c:v>
                </c:pt>
                <c:pt idx="93">
                  <c:v>-4.6436667000441494</c:v>
                </c:pt>
                <c:pt idx="94">
                  <c:v>-4.0148681738065113</c:v>
                </c:pt>
                <c:pt idx="95">
                  <c:v>-3.3702247971056534</c:v>
                </c:pt>
                <c:pt idx="96">
                  <c:v>-2.7122806828398702</c:v>
                </c:pt>
                <c:pt idx="97">
                  <c:v>-2.043632435842095</c:v>
                </c:pt>
                <c:pt idx="98">
                  <c:v>-1.3669189052669013</c:v>
                </c:pt>
                <c:pt idx="99">
                  <c:v>-0.68481077025846493</c:v>
                </c:pt>
                <c:pt idx="100">
                  <c:v>-9.9539556217823065E-14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86424"/>
        <c:axId val="205349600"/>
      </c:scatterChart>
      <c:valAx>
        <c:axId val="38208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349600"/>
        <c:crosses val="autoZero"/>
        <c:crossBetween val="midCat"/>
      </c:valAx>
      <c:valAx>
        <c:axId val="20534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0864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223837</xdr:colOff>
      <xdr:row>46</xdr:row>
      <xdr:rowOff>104775</xdr:rowOff>
    </xdr:from>
    <xdr:to>
      <xdr:col>18</xdr:col>
      <xdr:colOff>528637</xdr:colOff>
      <xdr:row>67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131" workbookViewId="0">
      <selection activeCell="E30" sqref="E30"/>
    </sheetView>
  </sheetViews>
  <sheetFormatPr defaultRowHeight="15" x14ac:dyDescent="0.25"/>
  <cols>
    <col min="1" max="1" width="17.85546875" customWidth="1"/>
    <col min="9" max="9" width="17.7109375" customWidth="1"/>
    <col min="14" max="14" width="12.7109375" bestFit="1" customWidth="1"/>
  </cols>
  <sheetData>
    <row r="1" spans="1:3" x14ac:dyDescent="0.25">
      <c r="A1" t="s">
        <v>70</v>
      </c>
    </row>
    <row r="3" spans="1:3" x14ac:dyDescent="0.25">
      <c r="A3" t="s">
        <v>69</v>
      </c>
    </row>
    <row r="4" spans="1:3" x14ac:dyDescent="0.25">
      <c r="A4" t="s">
        <v>34</v>
      </c>
      <c r="B4">
        <v>0.25</v>
      </c>
      <c r="C4" t="s">
        <v>28</v>
      </c>
    </row>
    <row r="5" spans="1:3" x14ac:dyDescent="0.25">
      <c r="A5" t="s">
        <v>30</v>
      </c>
      <c r="B5">
        <v>19.39</v>
      </c>
      <c r="C5" t="s">
        <v>32</v>
      </c>
    </row>
    <row r="6" spans="1:3" x14ac:dyDescent="0.25">
      <c r="A6" t="s">
        <v>29</v>
      </c>
      <c r="B6">
        <v>6.76</v>
      </c>
      <c r="C6" t="s">
        <v>31</v>
      </c>
    </row>
    <row r="7" spans="1:3" x14ac:dyDescent="0.25">
      <c r="A7" t="s">
        <v>33</v>
      </c>
      <c r="B7">
        <f>6.76/19.39*10</f>
        <v>3.4863331614234139</v>
      </c>
      <c r="C7" t="s">
        <v>28</v>
      </c>
    </row>
    <row r="8" spans="1:3" x14ac:dyDescent="0.25">
      <c r="A8" t="s">
        <v>35</v>
      </c>
      <c r="B8">
        <f>B4/B7</f>
        <v>7.1708579881656812E-2</v>
      </c>
    </row>
    <row r="9" spans="1:3" x14ac:dyDescent="0.25">
      <c r="A9" t="s">
        <v>36</v>
      </c>
      <c r="B9">
        <f>13.6/1000/B19*SQRT(B8)*(1+0.038*LN(B8))</f>
        <v>3.707395962015066E-4</v>
      </c>
    </row>
    <row r="14" spans="1:3" x14ac:dyDescent="0.25">
      <c r="A14" t="s">
        <v>2</v>
      </c>
      <c r="B14">
        <v>26.414999999999999</v>
      </c>
    </row>
    <row r="15" spans="1:3" x14ac:dyDescent="0.25">
      <c r="A15" t="s">
        <v>3</v>
      </c>
      <c r="B15">
        <v>25.4</v>
      </c>
    </row>
    <row r="16" spans="1:3" x14ac:dyDescent="0.25">
      <c r="A16" t="s">
        <v>27</v>
      </c>
      <c r="B16">
        <v>0.93827199999999999</v>
      </c>
    </row>
    <row r="17" spans="1:9" x14ac:dyDescent="0.25">
      <c r="A17" t="s">
        <v>19</v>
      </c>
      <c r="B17">
        <v>8</v>
      </c>
      <c r="C17" t="s">
        <v>20</v>
      </c>
    </row>
    <row r="18" spans="1:9" x14ac:dyDescent="0.25">
      <c r="A18" t="s">
        <v>22</v>
      </c>
      <c r="B18">
        <v>8.8886000000000003</v>
      </c>
      <c r="C18" t="s">
        <v>21</v>
      </c>
    </row>
    <row r="19" spans="1:9" x14ac:dyDescent="0.25">
      <c r="A19" t="s">
        <v>23</v>
      </c>
      <c r="B19">
        <v>8.8396000000000008</v>
      </c>
      <c r="C19" t="s">
        <v>20</v>
      </c>
    </row>
    <row r="20" spans="1:9" x14ac:dyDescent="0.25">
      <c r="A20" t="s">
        <v>26</v>
      </c>
      <c r="B20">
        <f>(B17+B16)/B16</f>
        <v>9.526312199447494</v>
      </c>
    </row>
    <row r="21" spans="1:9" x14ac:dyDescent="0.25">
      <c r="A21" t="s">
        <v>24</v>
      </c>
      <c r="B21">
        <f>SQRT(B24*B34/6/B20)</f>
        <v>3.1160790122540245</v>
      </c>
      <c r="C21" t="s">
        <v>28</v>
      </c>
    </row>
    <row r="23" spans="1:9" x14ac:dyDescent="0.25">
      <c r="F23" t="s">
        <v>57</v>
      </c>
    </row>
    <row r="24" spans="1:9" x14ac:dyDescent="0.25">
      <c r="A24" t="s">
        <v>17</v>
      </c>
      <c r="B24">
        <v>37</v>
      </c>
      <c r="D24">
        <f>SQRT(B24/50)</f>
        <v>0.86023252670426265</v>
      </c>
      <c r="F24">
        <v>38.677</v>
      </c>
    </row>
    <row r="25" spans="1:9" x14ac:dyDescent="0.25">
      <c r="A25" t="s">
        <v>18</v>
      </c>
      <c r="B25">
        <v>0</v>
      </c>
      <c r="F25">
        <v>2.6683699999999999</v>
      </c>
    </row>
    <row r="26" spans="1:9" x14ac:dyDescent="0.25">
      <c r="B26" t="s">
        <v>10</v>
      </c>
      <c r="C26" t="s">
        <v>10</v>
      </c>
    </row>
    <row r="27" spans="1:9" ht="30" x14ac:dyDescent="0.25">
      <c r="A27" t="s">
        <v>4</v>
      </c>
      <c r="B27" t="s">
        <v>11</v>
      </c>
      <c r="C27" t="s">
        <v>12</v>
      </c>
      <c r="I27" s="3" t="s">
        <v>68</v>
      </c>
    </row>
    <row r="28" spans="1:9" x14ac:dyDescent="0.25">
      <c r="A28" t="s">
        <v>5</v>
      </c>
      <c r="B28">
        <v>0</v>
      </c>
      <c r="C28">
        <v>0</v>
      </c>
    </row>
    <row r="29" spans="1:9" x14ac:dyDescent="0.25">
      <c r="A29" t="s">
        <v>6</v>
      </c>
      <c r="B29">
        <v>156.30000000000001</v>
      </c>
      <c r="C29">
        <f>B29*PI()/180</f>
        <v>2.7279496208671374</v>
      </c>
    </row>
    <row r="30" spans="1:9" x14ac:dyDescent="0.25">
      <c r="A30" t="s">
        <v>7</v>
      </c>
      <c r="B30">
        <v>244.21</v>
      </c>
      <c r="C30">
        <f t="shared" ref="C30:C32" si="0">B30*PI()/180</f>
        <v>4.2622685662953526</v>
      </c>
    </row>
    <row r="31" spans="1:9" x14ac:dyDescent="0.25">
      <c r="A31" t="s">
        <v>8</v>
      </c>
      <c r="B31">
        <v>427.71</v>
      </c>
      <c r="C31">
        <f t="shared" si="0"/>
        <v>7.4649477437049461</v>
      </c>
    </row>
    <row r="32" spans="1:9" x14ac:dyDescent="0.25">
      <c r="A32" t="s">
        <v>9</v>
      </c>
      <c r="B32">
        <v>474.47</v>
      </c>
      <c r="C32">
        <f t="shared" si="0"/>
        <v>8.2810637019374962</v>
      </c>
    </row>
    <row r="34" spans="1:14" x14ac:dyDescent="0.25">
      <c r="A34" t="s">
        <v>14</v>
      </c>
      <c r="B34">
        <v>15</v>
      </c>
      <c r="C34" t="s">
        <v>15</v>
      </c>
      <c r="I34" t="s">
        <v>14</v>
      </c>
      <c r="J34">
        <v>15</v>
      </c>
      <c r="K34" t="s">
        <v>15</v>
      </c>
    </row>
    <row r="35" spans="1:14" x14ac:dyDescent="0.25">
      <c r="A35" t="s">
        <v>25</v>
      </c>
      <c r="B35">
        <v>3</v>
      </c>
      <c r="I35" t="s">
        <v>25</v>
      </c>
      <c r="J35">
        <v>3.5</v>
      </c>
    </row>
    <row r="36" spans="1:14" x14ac:dyDescent="0.25">
      <c r="A36" t="s">
        <v>16</v>
      </c>
      <c r="B36">
        <f>B21*B35</f>
        <v>9.3482370367620735</v>
      </c>
      <c r="C36" t="s">
        <v>28</v>
      </c>
      <c r="I36" t="s">
        <v>16</v>
      </c>
      <c r="J36">
        <f>B21*J35</f>
        <v>10.906276542889085</v>
      </c>
      <c r="K36" t="s">
        <v>28</v>
      </c>
    </row>
    <row r="37" spans="1:14" x14ac:dyDescent="0.25">
      <c r="A37" t="s">
        <v>66</v>
      </c>
      <c r="E37">
        <f>B36/SQRT($B$24/50)</f>
        <v>10.867104819411091</v>
      </c>
      <c r="G37">
        <f>SQRT(E37^2+E39^2)</f>
        <v>19.296955363751859</v>
      </c>
      <c r="M37">
        <f>J36/SQRT($B$24/50)</f>
        <v>12.678288955979607</v>
      </c>
    </row>
    <row r="38" spans="1:14" ht="30" x14ac:dyDescent="0.25">
      <c r="A38" s="3" t="s">
        <v>72</v>
      </c>
      <c r="B38">
        <f>1000*B9*B24</f>
        <v>13.717365059455744</v>
      </c>
      <c r="C38" t="s">
        <v>28</v>
      </c>
      <c r="G38">
        <f>G37/B21</f>
        <v>6.1927041284467794</v>
      </c>
      <c r="I38" s="3" t="s">
        <v>72</v>
      </c>
      <c r="J38">
        <f>(B24*B9+B25*J36)*1000</f>
        <v>13.717365059455744</v>
      </c>
      <c r="K38" t="s">
        <v>28</v>
      </c>
    </row>
    <row r="39" spans="1:14" ht="30" x14ac:dyDescent="0.25">
      <c r="A39" s="1" t="s">
        <v>71</v>
      </c>
      <c r="B39">
        <f>B9*SQRT(B24*50)*1000</f>
        <v>15.946112979487005</v>
      </c>
      <c r="C39" t="s">
        <v>28</v>
      </c>
      <c r="E39">
        <f>SQRT(B24*50)*B9*1000</f>
        <v>15.946112979487005</v>
      </c>
      <c r="I39" s="1" t="s">
        <v>71</v>
      </c>
      <c r="J39">
        <f>B9*SQRT(B24*50)*1000</f>
        <v>15.946112979487005</v>
      </c>
    </row>
    <row r="40" spans="1:14" x14ac:dyDescent="0.25">
      <c r="A40" t="s">
        <v>39</v>
      </c>
      <c r="B40">
        <v>0</v>
      </c>
      <c r="E40">
        <v>0</v>
      </c>
    </row>
    <row r="42" spans="1:14" x14ac:dyDescent="0.25">
      <c r="A42" t="s">
        <v>13</v>
      </c>
      <c r="I42" t="s">
        <v>13</v>
      </c>
    </row>
    <row r="43" spans="1:14" x14ac:dyDescent="0.25">
      <c r="B43" t="s">
        <v>40</v>
      </c>
      <c r="E43" t="s">
        <v>67</v>
      </c>
      <c r="J43" t="s">
        <v>40</v>
      </c>
      <c r="M43" t="s">
        <v>67</v>
      </c>
    </row>
    <row r="45" spans="1:14" x14ac:dyDescent="0.25">
      <c r="A45">
        <f>PI()/50</f>
        <v>6.2831853071795868E-2</v>
      </c>
      <c r="B45" t="s">
        <v>1</v>
      </c>
      <c r="C45" t="s">
        <v>0</v>
      </c>
      <c r="E45" t="s">
        <v>1</v>
      </c>
      <c r="F45" t="s">
        <v>0</v>
      </c>
      <c r="I45">
        <f>PI()/50</f>
        <v>6.2831853071795868E-2</v>
      </c>
      <c r="J45" t="s">
        <v>1</v>
      </c>
      <c r="K45" t="s">
        <v>0</v>
      </c>
      <c r="M45" t="s">
        <v>1</v>
      </c>
      <c r="N45" t="s">
        <v>0</v>
      </c>
    </row>
    <row r="46" spans="1:14" x14ac:dyDescent="0.25">
      <c r="A46">
        <v>0</v>
      </c>
      <c r="B46">
        <f>$B$36*COS(A46)</f>
        <v>9.3482370367620735</v>
      </c>
      <c r="C46">
        <f>$B$36*SIN(A46)</f>
        <v>0</v>
      </c>
      <c r="E46">
        <f>$E$37*COS(A46)</f>
        <v>10.867104819411091</v>
      </c>
      <c r="F46">
        <f>$E$37*SIN(A46)</f>
        <v>0</v>
      </c>
      <c r="I46">
        <v>0</v>
      </c>
      <c r="J46">
        <f>$J$36*COS(I46)</f>
        <v>10.906276542889085</v>
      </c>
      <c r="K46">
        <f>$J$36*SIN(I46)</f>
        <v>0</v>
      </c>
      <c r="M46">
        <f>$M$37*COS(A46)</f>
        <v>12.678288955979607</v>
      </c>
      <c r="N46">
        <f>$M$37*SIN(A46)</f>
        <v>0</v>
      </c>
    </row>
    <row r="47" spans="1:14" x14ac:dyDescent="0.25">
      <c r="A47">
        <f>A46+$A$45</f>
        <v>6.2831853071795868E-2</v>
      </c>
      <c r="B47">
        <f t="shared" ref="B47:B110" si="1">$B$36*COS(A47)</f>
        <v>9.3297904263716518</v>
      </c>
      <c r="C47">
        <f t="shared" ref="C47:C110" si="2">$B$36*SIN(A47)</f>
        <v>0.58698066022145956</v>
      </c>
      <c r="E47">
        <f t="shared" ref="E47:E110" si="3">$E$37*COS(A47)</f>
        <v>10.845661070403954</v>
      </c>
      <c r="F47">
        <f t="shared" ref="F47:F110" si="4">$E$37*SIN(A47)</f>
        <v>0.68235115739032759</v>
      </c>
      <c r="I47">
        <f>I46+$A$45</f>
        <v>6.2831853071795868E-2</v>
      </c>
      <c r="J47">
        <f t="shared" ref="J47:J110" si="5">$J$36*COS(I47)</f>
        <v>10.884755497433593</v>
      </c>
      <c r="K47">
        <f t="shared" ref="K47:K110" si="6">$J$36*SIN(I47)</f>
        <v>0.68481077025836945</v>
      </c>
      <c r="M47">
        <f t="shared" ref="M47:M110" si="7">$M$37*COS(A47)</f>
        <v>12.653271248804614</v>
      </c>
      <c r="N47">
        <f t="shared" ref="N47:N110" si="8">$M$37*SIN(A47)</f>
        <v>0.7960763502887156</v>
      </c>
    </row>
    <row r="48" spans="1:14" x14ac:dyDescent="0.25">
      <c r="A48">
        <f t="shared" ref="A48:A111" si="9">A47+$A$45</f>
        <v>0.12566370614359174</v>
      </c>
      <c r="B48">
        <f t="shared" si="1"/>
        <v>9.2745233955441435</v>
      </c>
      <c r="C48">
        <f t="shared" si="2"/>
        <v>1.1716447759429804</v>
      </c>
      <c r="E48">
        <f t="shared" si="3"/>
        <v>10.781414452063158</v>
      </c>
      <c r="F48">
        <f t="shared" si="4"/>
        <v>1.3620093864990268</v>
      </c>
      <c r="I48">
        <f t="shared" ref="I48:I111" si="10">I47+$A$45</f>
        <v>0.12566370614359174</v>
      </c>
      <c r="J48">
        <f t="shared" si="5"/>
        <v>10.820277294801501</v>
      </c>
      <c r="K48">
        <f t="shared" si="6"/>
        <v>1.3669189052668105</v>
      </c>
      <c r="M48">
        <f t="shared" si="7"/>
        <v>12.578316860740351</v>
      </c>
      <c r="N48">
        <f t="shared" si="8"/>
        <v>1.5890109509155312</v>
      </c>
    </row>
    <row r="49" spans="1:14" x14ac:dyDescent="0.25">
      <c r="A49">
        <f t="shared" si="9"/>
        <v>0.1884955592153876</v>
      </c>
      <c r="B49">
        <f t="shared" si="1"/>
        <v>9.1826540580011216</v>
      </c>
      <c r="C49">
        <f t="shared" si="2"/>
        <v>1.7516849450074363</v>
      </c>
      <c r="E49">
        <f t="shared" si="3"/>
        <v>10.674618516439804</v>
      </c>
      <c r="F49">
        <f t="shared" si="4"/>
        <v>2.0362923868021139</v>
      </c>
      <c r="I49">
        <f t="shared" si="10"/>
        <v>0.1884955592153876</v>
      </c>
      <c r="J49">
        <f t="shared" si="5"/>
        <v>10.713096401001307</v>
      </c>
      <c r="K49">
        <f t="shared" si="6"/>
        <v>2.0436324358420088</v>
      </c>
      <c r="M49">
        <f t="shared" si="7"/>
        <v>12.453721602513106</v>
      </c>
      <c r="N49">
        <f t="shared" si="8"/>
        <v>2.3756744512691328</v>
      </c>
    </row>
    <row r="50" spans="1:14" x14ac:dyDescent="0.25">
      <c r="A50">
        <f t="shared" si="9"/>
        <v>0.25132741228718347</v>
      </c>
      <c r="B50">
        <f t="shared" si="1"/>
        <v>9.0545449800467566</v>
      </c>
      <c r="C50">
        <f t="shared" si="2"/>
        <v>2.3248120138626764</v>
      </c>
      <c r="E50">
        <f t="shared" si="3"/>
        <v>10.525694738301377</v>
      </c>
      <c r="F50">
        <f t="shared" si="4"/>
        <v>2.702539071347994</v>
      </c>
      <c r="I50">
        <f t="shared" si="10"/>
        <v>0.25132741228718347</v>
      </c>
      <c r="J50">
        <f t="shared" si="5"/>
        <v>10.563635810054548</v>
      </c>
      <c r="K50">
        <f t="shared" si="6"/>
        <v>2.712280682839789</v>
      </c>
      <c r="M50">
        <f t="shared" si="7"/>
        <v>12.279977194684939</v>
      </c>
      <c r="N50">
        <f t="shared" si="8"/>
        <v>3.1529622499059933</v>
      </c>
    </row>
    <row r="51" spans="1:14" x14ac:dyDescent="0.25">
      <c r="A51">
        <f t="shared" si="9"/>
        <v>0.31415926535897931</v>
      </c>
      <c r="B51">
        <f t="shared" si="1"/>
        <v>8.8907017496842666</v>
      </c>
      <c r="C51">
        <f t="shared" si="2"/>
        <v>2.8887641118047807</v>
      </c>
      <c r="E51">
        <f t="shared" si="3"/>
        <v>10.335230851763386</v>
      </c>
      <c r="F51">
        <f t="shared" si="4"/>
        <v>3.358120068851921</v>
      </c>
      <c r="I51">
        <f t="shared" si="10"/>
        <v>0.31415926535897931</v>
      </c>
      <c r="J51">
        <f t="shared" si="5"/>
        <v>10.372485374631644</v>
      </c>
      <c r="K51">
        <f t="shared" si="6"/>
        <v>3.370224797105577</v>
      </c>
      <c r="M51">
        <f t="shared" si="7"/>
        <v>12.057769327057285</v>
      </c>
      <c r="N51">
        <f t="shared" si="8"/>
        <v>3.9178067469939077</v>
      </c>
    </row>
    <row r="52" spans="1:14" x14ac:dyDescent="0.25">
      <c r="A52">
        <f t="shared" si="9"/>
        <v>0.37699111843077515</v>
      </c>
      <c r="B52">
        <f t="shared" si="1"/>
        <v>8.6917709812910413</v>
      </c>
      <c r="C52">
        <f t="shared" si="2"/>
        <v>3.4413155775483775</v>
      </c>
      <c r="E52">
        <f t="shared" si="3"/>
        <v>10.103978530771325</v>
      </c>
      <c r="F52">
        <f t="shared" si="4"/>
        <v>4.000448100623216</v>
      </c>
      <c r="I52">
        <f t="shared" si="10"/>
        <v>0.37699111843077515</v>
      </c>
      <c r="J52">
        <f t="shared" si="5"/>
        <v>10.140399478172881</v>
      </c>
      <c r="K52">
        <f t="shared" si="6"/>
        <v>4.0148681738064402</v>
      </c>
      <c r="M52">
        <f t="shared" si="7"/>
        <v>11.787974952566547</v>
      </c>
      <c r="N52">
        <f t="shared" si="8"/>
        <v>4.6671894507270846</v>
      </c>
    </row>
    <row r="53" spans="1:14" x14ac:dyDescent="0.25">
      <c r="A53">
        <f t="shared" si="9"/>
        <v>0.43982297150257099</v>
      </c>
      <c r="B53">
        <f t="shared" si="1"/>
        <v>8.4585377637271044</v>
      </c>
      <c r="C53">
        <f t="shared" si="2"/>
        <v>3.9802857428949294</v>
      </c>
      <c r="E53">
        <f t="shared" si="3"/>
        <v>9.832850422587013</v>
      </c>
      <c r="F53">
        <f t="shared" si="4"/>
        <v>4.6269881913722406</v>
      </c>
      <c r="I53">
        <f t="shared" si="10"/>
        <v>0.43982297150257099</v>
      </c>
      <c r="J53">
        <f t="shared" si="5"/>
        <v>9.86829405768162</v>
      </c>
      <c r="K53">
        <f t="shared" si="6"/>
        <v>4.6436667000440837</v>
      </c>
      <c r="M53">
        <f t="shared" si="7"/>
        <v>11.471658826351517</v>
      </c>
      <c r="N53">
        <f t="shared" si="8"/>
        <v>5.3981528899342806</v>
      </c>
    </row>
    <row r="54" spans="1:14" x14ac:dyDescent="0.25">
      <c r="A54">
        <f t="shared" si="9"/>
        <v>0.50265482457436683</v>
      </c>
      <c r="B54">
        <f t="shared" si="1"/>
        <v>8.1919225619480578</v>
      </c>
      <c r="C54">
        <f t="shared" si="2"/>
        <v>4.5035475388338595</v>
      </c>
      <c r="E54">
        <f t="shared" si="3"/>
        <v>9.5229165459868028</v>
      </c>
      <c r="F54">
        <f t="shared" si="4"/>
        <v>5.2352676735997496</v>
      </c>
      <c r="I54">
        <f t="shared" si="10"/>
        <v>0.50265482457436683</v>
      </c>
      <c r="J54">
        <f t="shared" si="5"/>
        <v>9.5572429889394002</v>
      </c>
      <c r="K54">
        <f t="shared" si="6"/>
        <v>5.2541387953061696</v>
      </c>
      <c r="M54">
        <f t="shared" si="7"/>
        <v>11.110069303651271</v>
      </c>
      <c r="N54">
        <f t="shared" si="8"/>
        <v>6.107812285866375</v>
      </c>
    </row>
    <row r="55" spans="1:14" x14ac:dyDescent="0.25">
      <c r="A55">
        <f t="shared" si="9"/>
        <v>0.56548667764616267</v>
      </c>
      <c r="B55">
        <f t="shared" si="1"/>
        <v>7.8929775843504268</v>
      </c>
      <c r="C55">
        <f t="shared" si="2"/>
        <v>5.0090358901121741</v>
      </c>
      <c r="E55">
        <f t="shared" si="3"/>
        <v>9.1754000683863186</v>
      </c>
      <c r="F55">
        <f t="shared" si="4"/>
        <v>5.8228859460858517</v>
      </c>
      <c r="I55">
        <f t="shared" si="10"/>
        <v>0.56548667764616267</v>
      </c>
      <c r="J55">
        <f t="shared" si="5"/>
        <v>9.2084738484088309</v>
      </c>
      <c r="K55">
        <f t="shared" si="6"/>
        <v>5.8438752051308693</v>
      </c>
      <c r="M55">
        <f t="shared" si="7"/>
        <v>10.704633413117371</v>
      </c>
      <c r="N55">
        <f t="shared" si="8"/>
        <v>6.7933669371001608</v>
      </c>
    </row>
    <row r="56" spans="1:14" x14ac:dyDescent="0.25">
      <c r="A56">
        <f t="shared" si="9"/>
        <v>0.62831853071795851</v>
      </c>
      <c r="B56">
        <f t="shared" si="1"/>
        <v>7.5628826301858183</v>
      </c>
      <c r="C56">
        <f t="shared" si="2"/>
        <v>5.4947558651430359</v>
      </c>
      <c r="E56">
        <f t="shared" si="3"/>
        <v>8.7916724785574676</v>
      </c>
      <c r="F56">
        <f t="shared" si="4"/>
        <v>6.3875239479662982</v>
      </c>
      <c r="I56">
        <f t="shared" si="10"/>
        <v>0.62831853071795851</v>
      </c>
      <c r="J56">
        <f t="shared" si="5"/>
        <v>8.8233630685501208</v>
      </c>
      <c r="K56">
        <f t="shared" si="6"/>
        <v>6.410548509333541</v>
      </c>
      <c r="M56">
        <f t="shared" si="7"/>
        <v>10.256951224983712</v>
      </c>
      <c r="N56">
        <f t="shared" si="8"/>
        <v>7.4521112726273477</v>
      </c>
    </row>
    <row r="57" spans="1:14" x14ac:dyDescent="0.25">
      <c r="A57">
        <f t="shared" si="9"/>
        <v>0.69115038378975435</v>
      </c>
      <c r="B57">
        <f t="shared" si="1"/>
        <v>7.2029404334322811</v>
      </c>
      <c r="C57">
        <f t="shared" si="2"/>
        <v>5.9587905490893487</v>
      </c>
      <c r="E57">
        <f t="shared" si="3"/>
        <v>8.3732481739888485</v>
      </c>
      <c r="F57">
        <f t="shared" si="4"/>
        <v>6.9269533110062316</v>
      </c>
      <c r="I57">
        <f t="shared" si="10"/>
        <v>0.69115038378975435</v>
      </c>
      <c r="J57">
        <f t="shared" si="5"/>
        <v>8.403430505670995</v>
      </c>
      <c r="K57">
        <f t="shared" si="6"/>
        <v>6.9519223072709062</v>
      </c>
      <c r="M57">
        <f t="shared" si="7"/>
        <v>9.7687895363203232</v>
      </c>
      <c r="N57">
        <f t="shared" si="8"/>
        <v>8.0814455295072705</v>
      </c>
    </row>
    <row r="58" spans="1:14" x14ac:dyDescent="0.25">
      <c r="A58">
        <f t="shared" si="9"/>
        <v>0.75398223686155019</v>
      </c>
      <c r="B58">
        <f t="shared" si="1"/>
        <v>6.8145715214984532</v>
      </c>
      <c r="C58">
        <f t="shared" si="2"/>
        <v>6.3993086090508564</v>
      </c>
      <c r="E58">
        <f t="shared" si="3"/>
        <v>7.9217784842507113</v>
      </c>
      <c r="F58">
        <f t="shared" si="4"/>
        <v>7.4390451539515654</v>
      </c>
      <c r="I58">
        <f t="shared" si="10"/>
        <v>0.75398223686155019</v>
      </c>
      <c r="J58">
        <f t="shared" si="5"/>
        <v>7.950333441748195</v>
      </c>
      <c r="K58">
        <f t="shared" si="6"/>
        <v>7.4658600438926648</v>
      </c>
      <c r="M58">
        <f t="shared" si="7"/>
        <v>9.242074898292497</v>
      </c>
      <c r="N58">
        <f t="shared" si="8"/>
        <v>8.6788860129434937</v>
      </c>
    </row>
    <row r="59" spans="1:14" x14ac:dyDescent="0.25">
      <c r="A59">
        <f t="shared" si="9"/>
        <v>0.81681408993334603</v>
      </c>
      <c r="B59">
        <f t="shared" si="1"/>
        <v>6.3993086090508591</v>
      </c>
      <c r="C59">
        <f t="shared" si="2"/>
        <v>6.8145715214984506</v>
      </c>
      <c r="E59">
        <f t="shared" si="3"/>
        <v>7.439045153951569</v>
      </c>
      <c r="F59">
        <f t="shared" si="4"/>
        <v>7.9217784842507069</v>
      </c>
      <c r="I59">
        <f t="shared" si="10"/>
        <v>0.81681408993334603</v>
      </c>
      <c r="J59">
        <f t="shared" si="5"/>
        <v>7.4658600438926683</v>
      </c>
      <c r="K59">
        <f t="shared" si="6"/>
        <v>7.9503334417481915</v>
      </c>
      <c r="M59">
        <f t="shared" si="7"/>
        <v>8.6788860129434973</v>
      </c>
      <c r="N59">
        <f t="shared" si="8"/>
        <v>9.2420748982924916</v>
      </c>
    </row>
    <row r="60" spans="1:14" x14ac:dyDescent="0.25">
      <c r="A60">
        <f t="shared" si="9"/>
        <v>0.87964594300514187</v>
      </c>
      <c r="B60">
        <f t="shared" si="1"/>
        <v>5.9587905490893505</v>
      </c>
      <c r="C60">
        <f t="shared" si="2"/>
        <v>7.2029404334322784</v>
      </c>
      <c r="E60">
        <f t="shared" si="3"/>
        <v>6.9269533110062333</v>
      </c>
      <c r="F60">
        <f t="shared" si="4"/>
        <v>8.3732481739888449</v>
      </c>
      <c r="I60">
        <f t="shared" si="10"/>
        <v>0.87964594300514187</v>
      </c>
      <c r="J60">
        <f t="shared" si="5"/>
        <v>6.9519223072709089</v>
      </c>
      <c r="K60">
        <f t="shared" si="6"/>
        <v>8.4034305056709897</v>
      </c>
      <c r="M60">
        <f t="shared" si="7"/>
        <v>8.0814455295072722</v>
      </c>
      <c r="N60">
        <f t="shared" si="8"/>
        <v>9.7687895363203197</v>
      </c>
    </row>
    <row r="61" spans="1:14" x14ac:dyDescent="0.25">
      <c r="A61">
        <f t="shared" si="9"/>
        <v>0.94247779607693771</v>
      </c>
      <c r="B61">
        <f t="shared" si="1"/>
        <v>5.4947558651430386</v>
      </c>
      <c r="C61">
        <f t="shared" si="2"/>
        <v>7.5628826301858156</v>
      </c>
      <c r="E61">
        <f t="shared" si="3"/>
        <v>6.3875239479663017</v>
      </c>
      <c r="F61">
        <f t="shared" si="4"/>
        <v>8.791672478557464</v>
      </c>
      <c r="I61">
        <f t="shared" si="10"/>
        <v>0.94247779607693771</v>
      </c>
      <c r="J61">
        <f t="shared" si="5"/>
        <v>6.4105485093335446</v>
      </c>
      <c r="K61">
        <f t="shared" si="6"/>
        <v>8.8233630685501172</v>
      </c>
      <c r="M61">
        <f t="shared" si="7"/>
        <v>7.4521112726273522</v>
      </c>
      <c r="N61">
        <f t="shared" si="8"/>
        <v>10.256951224983709</v>
      </c>
    </row>
    <row r="62" spans="1:14" x14ac:dyDescent="0.25">
      <c r="A62">
        <f t="shared" si="9"/>
        <v>1.0053096491487337</v>
      </c>
      <c r="B62">
        <f t="shared" si="1"/>
        <v>5.0090358901121759</v>
      </c>
      <c r="C62">
        <f t="shared" si="2"/>
        <v>7.8929775843504251</v>
      </c>
      <c r="E62">
        <f t="shared" si="3"/>
        <v>5.8228859460858544</v>
      </c>
      <c r="F62">
        <f t="shared" si="4"/>
        <v>9.1754000683863151</v>
      </c>
      <c r="I62">
        <f t="shared" si="10"/>
        <v>1.0053096491487337</v>
      </c>
      <c r="J62">
        <f t="shared" si="5"/>
        <v>5.8438752051308711</v>
      </c>
      <c r="K62">
        <f t="shared" si="6"/>
        <v>9.2084738484088291</v>
      </c>
      <c r="M62">
        <f t="shared" si="7"/>
        <v>6.7933669371001635</v>
      </c>
      <c r="N62">
        <f t="shared" si="8"/>
        <v>10.704633413117369</v>
      </c>
    </row>
    <row r="63" spans="1:14" x14ac:dyDescent="0.25">
      <c r="A63">
        <f t="shared" si="9"/>
        <v>1.0681415022205296</v>
      </c>
      <c r="B63">
        <f t="shared" si="1"/>
        <v>4.5035475388338613</v>
      </c>
      <c r="C63">
        <f t="shared" si="2"/>
        <v>8.1919225619480578</v>
      </c>
      <c r="E63">
        <f t="shared" si="3"/>
        <v>5.2352676735997505</v>
      </c>
      <c r="F63">
        <f t="shared" si="4"/>
        <v>9.5229165459868028</v>
      </c>
      <c r="I63">
        <f t="shared" si="10"/>
        <v>1.0681415022205296</v>
      </c>
      <c r="J63">
        <f t="shared" si="5"/>
        <v>5.2541387953061705</v>
      </c>
      <c r="K63">
        <f t="shared" si="6"/>
        <v>9.5572429889394002</v>
      </c>
      <c r="M63">
        <f t="shared" si="7"/>
        <v>6.1078122858663759</v>
      </c>
      <c r="N63">
        <f t="shared" si="8"/>
        <v>11.110069303651271</v>
      </c>
    </row>
    <row r="64" spans="1:14" x14ac:dyDescent="0.25">
      <c r="A64">
        <f t="shared" si="9"/>
        <v>1.1309733552923256</v>
      </c>
      <c r="B64">
        <f t="shared" si="1"/>
        <v>3.9802857428949299</v>
      </c>
      <c r="C64">
        <f t="shared" si="2"/>
        <v>8.4585377637271044</v>
      </c>
      <c r="E64">
        <f t="shared" si="3"/>
        <v>4.6269881913722415</v>
      </c>
      <c r="F64">
        <f t="shared" si="4"/>
        <v>9.832850422587013</v>
      </c>
      <c r="I64">
        <f t="shared" si="10"/>
        <v>1.1309733552923256</v>
      </c>
      <c r="J64">
        <f t="shared" si="5"/>
        <v>4.6436667000440845</v>
      </c>
      <c r="K64">
        <f t="shared" si="6"/>
        <v>9.86829405768162</v>
      </c>
      <c r="M64">
        <f t="shared" si="7"/>
        <v>5.3981528899342814</v>
      </c>
      <c r="N64">
        <f t="shared" si="8"/>
        <v>11.471658826351517</v>
      </c>
    </row>
    <row r="65" spans="1:14" x14ac:dyDescent="0.25">
      <c r="A65">
        <f t="shared" si="9"/>
        <v>1.1938052083641215</v>
      </c>
      <c r="B65">
        <f t="shared" si="1"/>
        <v>3.441315577548377</v>
      </c>
      <c r="C65">
        <f t="shared" si="2"/>
        <v>8.6917709812910413</v>
      </c>
      <c r="E65">
        <f t="shared" si="3"/>
        <v>4.0004481006232151</v>
      </c>
      <c r="F65">
        <f t="shared" si="4"/>
        <v>10.103978530771325</v>
      </c>
      <c r="I65">
        <f t="shared" si="10"/>
        <v>1.1938052083641215</v>
      </c>
      <c r="J65">
        <f t="shared" si="5"/>
        <v>4.0148681738064393</v>
      </c>
      <c r="K65">
        <f t="shared" si="6"/>
        <v>10.140399478172881</v>
      </c>
      <c r="M65">
        <f t="shared" si="7"/>
        <v>4.6671894507270846</v>
      </c>
      <c r="N65">
        <f t="shared" si="8"/>
        <v>11.787974952566547</v>
      </c>
    </row>
    <row r="66" spans="1:14" x14ac:dyDescent="0.25">
      <c r="A66">
        <f t="shared" si="9"/>
        <v>1.2566370614359175</v>
      </c>
      <c r="B66">
        <f t="shared" si="1"/>
        <v>2.8887641118047798</v>
      </c>
      <c r="C66">
        <f t="shared" si="2"/>
        <v>8.8907017496842684</v>
      </c>
      <c r="E66">
        <f t="shared" si="3"/>
        <v>3.3581200688519197</v>
      </c>
      <c r="F66">
        <f t="shared" si="4"/>
        <v>10.335230851763388</v>
      </c>
      <c r="I66">
        <f t="shared" si="10"/>
        <v>1.2566370614359175</v>
      </c>
      <c r="J66">
        <f t="shared" si="5"/>
        <v>3.3702247971055757</v>
      </c>
      <c r="K66">
        <f t="shared" si="6"/>
        <v>10.372485374631644</v>
      </c>
      <c r="M66">
        <f t="shared" si="7"/>
        <v>3.9178067469939064</v>
      </c>
      <c r="N66">
        <f t="shared" si="8"/>
        <v>12.057769327057285</v>
      </c>
    </row>
    <row r="67" spans="1:14" x14ac:dyDescent="0.25">
      <c r="A67">
        <f t="shared" si="9"/>
        <v>1.3194689145077134</v>
      </c>
      <c r="B67">
        <f t="shared" si="1"/>
        <v>2.3248120138626742</v>
      </c>
      <c r="C67">
        <f t="shared" si="2"/>
        <v>9.0545449800467566</v>
      </c>
      <c r="E67">
        <f t="shared" si="3"/>
        <v>2.7025390713479913</v>
      </c>
      <c r="F67">
        <f t="shared" si="4"/>
        <v>10.525694738301377</v>
      </c>
      <c r="I67">
        <f t="shared" si="10"/>
        <v>1.3194689145077134</v>
      </c>
      <c r="J67">
        <f t="shared" si="5"/>
        <v>2.7122806828397863</v>
      </c>
      <c r="K67">
        <f t="shared" si="6"/>
        <v>10.563635810054549</v>
      </c>
      <c r="M67">
        <f t="shared" si="7"/>
        <v>3.1529622499059902</v>
      </c>
      <c r="N67">
        <f t="shared" si="8"/>
        <v>12.279977194684941</v>
      </c>
    </row>
    <row r="68" spans="1:14" x14ac:dyDescent="0.25">
      <c r="A68">
        <f t="shared" si="9"/>
        <v>1.3823007675795094</v>
      </c>
      <c r="B68">
        <f t="shared" si="1"/>
        <v>1.7516849450074332</v>
      </c>
      <c r="C68">
        <f t="shared" si="2"/>
        <v>9.1826540580011216</v>
      </c>
      <c r="E68">
        <f t="shared" si="3"/>
        <v>2.0362923868021103</v>
      </c>
      <c r="F68">
        <f t="shared" si="4"/>
        <v>10.674618516439804</v>
      </c>
      <c r="I68">
        <f t="shared" si="10"/>
        <v>1.3823007675795094</v>
      </c>
      <c r="J68">
        <f t="shared" si="5"/>
        <v>2.0436324358420053</v>
      </c>
      <c r="K68">
        <f t="shared" si="6"/>
        <v>10.713096401001307</v>
      </c>
      <c r="M68">
        <f t="shared" si="7"/>
        <v>2.3756744512691288</v>
      </c>
      <c r="N68">
        <f t="shared" si="8"/>
        <v>12.453721602513106</v>
      </c>
    </row>
    <row r="69" spans="1:14" x14ac:dyDescent="0.25">
      <c r="A69">
        <f t="shared" si="9"/>
        <v>1.4451326206513053</v>
      </c>
      <c r="B69">
        <f t="shared" si="1"/>
        <v>1.1716447759429764</v>
      </c>
      <c r="C69">
        <f t="shared" si="2"/>
        <v>9.2745233955441435</v>
      </c>
      <c r="E69">
        <f t="shared" si="3"/>
        <v>1.3620093864990219</v>
      </c>
      <c r="F69">
        <f t="shared" si="4"/>
        <v>10.781414452063158</v>
      </c>
      <c r="I69">
        <f t="shared" si="10"/>
        <v>1.4451326206513053</v>
      </c>
      <c r="J69">
        <f t="shared" si="5"/>
        <v>1.3669189052668056</v>
      </c>
      <c r="K69">
        <f t="shared" si="6"/>
        <v>10.820277294801501</v>
      </c>
      <c r="M69">
        <f t="shared" si="7"/>
        <v>1.5890109509155257</v>
      </c>
      <c r="N69">
        <f t="shared" si="8"/>
        <v>12.578316860740351</v>
      </c>
    </row>
    <row r="70" spans="1:14" x14ac:dyDescent="0.25">
      <c r="A70">
        <f t="shared" si="9"/>
        <v>1.5079644737231013</v>
      </c>
      <c r="B70">
        <f t="shared" si="1"/>
        <v>0.58698066022145479</v>
      </c>
      <c r="C70">
        <f t="shared" si="2"/>
        <v>9.3297904263716518</v>
      </c>
      <c r="E70">
        <f t="shared" si="3"/>
        <v>0.68235115739032204</v>
      </c>
      <c r="F70">
        <f t="shared" si="4"/>
        <v>10.845661070403954</v>
      </c>
      <c r="I70">
        <f t="shared" si="10"/>
        <v>1.5079644737231013</v>
      </c>
      <c r="J70">
        <f t="shared" si="5"/>
        <v>0.68481077025836379</v>
      </c>
      <c r="K70">
        <f t="shared" si="6"/>
        <v>10.884755497433593</v>
      </c>
      <c r="M70">
        <f t="shared" si="7"/>
        <v>0.79607635028870904</v>
      </c>
      <c r="N70">
        <f t="shared" si="8"/>
        <v>12.653271248804614</v>
      </c>
    </row>
    <row r="71" spans="1:14" x14ac:dyDescent="0.25">
      <c r="A71">
        <f t="shared" si="9"/>
        <v>1.5707963267948972</v>
      </c>
      <c r="B71">
        <f t="shared" si="1"/>
        <v>-5.6545278906347108E-15</v>
      </c>
      <c r="C71">
        <f t="shared" si="2"/>
        <v>9.3482370367620735</v>
      </c>
      <c r="E71">
        <f t="shared" si="3"/>
        <v>-6.5732551549735423E-15</v>
      </c>
      <c r="F71">
        <f t="shared" si="4"/>
        <v>10.867104819411091</v>
      </c>
      <c r="I71">
        <f t="shared" si="10"/>
        <v>1.5707963267948972</v>
      </c>
      <c r="J71">
        <f t="shared" si="5"/>
        <v>-6.5969492057404952E-15</v>
      </c>
      <c r="K71">
        <f t="shared" si="6"/>
        <v>10.906276542889085</v>
      </c>
      <c r="M71">
        <f t="shared" si="7"/>
        <v>-7.6687976808024663E-15</v>
      </c>
      <c r="N71">
        <f t="shared" si="8"/>
        <v>12.678288955979607</v>
      </c>
    </row>
    <row r="72" spans="1:14" x14ac:dyDescent="0.25">
      <c r="A72">
        <f t="shared" si="9"/>
        <v>1.6336281798666932</v>
      </c>
      <c r="B72">
        <f t="shared" si="1"/>
        <v>-0.586980660221466</v>
      </c>
      <c r="C72">
        <f t="shared" si="2"/>
        <v>9.3297904263716518</v>
      </c>
      <c r="E72">
        <f t="shared" si="3"/>
        <v>-0.68235115739033514</v>
      </c>
      <c r="F72">
        <f t="shared" si="4"/>
        <v>10.845661070403954</v>
      </c>
      <c r="I72">
        <f t="shared" si="10"/>
        <v>1.6336281798666932</v>
      </c>
      <c r="J72">
        <f t="shared" si="5"/>
        <v>-0.684810770258377</v>
      </c>
      <c r="K72">
        <f t="shared" si="6"/>
        <v>10.884755497433593</v>
      </c>
      <c r="M72">
        <f t="shared" si="7"/>
        <v>-0.79607635028872437</v>
      </c>
      <c r="N72">
        <f t="shared" si="8"/>
        <v>12.653271248804614</v>
      </c>
    </row>
    <row r="73" spans="1:14" x14ac:dyDescent="0.25">
      <c r="A73">
        <f t="shared" si="9"/>
        <v>1.6964600329384891</v>
      </c>
      <c r="B73">
        <f t="shared" si="1"/>
        <v>-1.1716447759429875</v>
      </c>
      <c r="C73">
        <f t="shared" si="2"/>
        <v>9.2745233955441435</v>
      </c>
      <c r="E73">
        <f t="shared" si="3"/>
        <v>-1.3620093864990348</v>
      </c>
      <c r="F73">
        <f t="shared" si="4"/>
        <v>10.781414452063157</v>
      </c>
      <c r="I73">
        <f t="shared" si="10"/>
        <v>1.6964600329384891</v>
      </c>
      <c r="J73">
        <f t="shared" si="5"/>
        <v>-1.3669189052668187</v>
      </c>
      <c r="K73">
        <f t="shared" si="6"/>
        <v>10.8202772948015</v>
      </c>
      <c r="M73">
        <f t="shared" si="7"/>
        <v>-1.5890109509155408</v>
      </c>
      <c r="N73">
        <f t="shared" si="8"/>
        <v>12.578316860740349</v>
      </c>
    </row>
    <row r="74" spans="1:14" x14ac:dyDescent="0.25">
      <c r="A74">
        <f t="shared" si="9"/>
        <v>1.7592918860102851</v>
      </c>
      <c r="B74">
        <f t="shared" si="1"/>
        <v>-1.7516849450074443</v>
      </c>
      <c r="C74">
        <f t="shared" si="2"/>
        <v>9.1826540580011198</v>
      </c>
      <c r="E74">
        <f t="shared" si="3"/>
        <v>-2.0362923868021232</v>
      </c>
      <c r="F74">
        <f t="shared" si="4"/>
        <v>10.674618516439802</v>
      </c>
      <c r="I74">
        <f t="shared" si="10"/>
        <v>1.7592918860102851</v>
      </c>
      <c r="J74">
        <f t="shared" si="5"/>
        <v>-2.0436324358420181</v>
      </c>
      <c r="K74">
        <f t="shared" si="6"/>
        <v>10.713096401001305</v>
      </c>
      <c r="M74">
        <f t="shared" si="7"/>
        <v>-2.3756744512691439</v>
      </c>
      <c r="N74">
        <f t="shared" si="8"/>
        <v>12.453721602513102</v>
      </c>
    </row>
    <row r="75" spans="1:14" x14ac:dyDescent="0.25">
      <c r="A75">
        <f t="shared" si="9"/>
        <v>1.822123739082081</v>
      </c>
      <c r="B75">
        <f t="shared" si="1"/>
        <v>-2.3248120138626853</v>
      </c>
      <c r="C75">
        <f t="shared" si="2"/>
        <v>9.0545449800467548</v>
      </c>
      <c r="E75">
        <f t="shared" si="3"/>
        <v>-2.7025390713480042</v>
      </c>
      <c r="F75">
        <f t="shared" si="4"/>
        <v>10.525694738301373</v>
      </c>
      <c r="I75">
        <f t="shared" si="10"/>
        <v>1.822123739082081</v>
      </c>
      <c r="J75">
        <f t="shared" si="5"/>
        <v>-2.7122806828397992</v>
      </c>
      <c r="K75">
        <f t="shared" si="6"/>
        <v>10.563635810054546</v>
      </c>
      <c r="M75">
        <f t="shared" si="7"/>
        <v>-3.1529622499060048</v>
      </c>
      <c r="N75">
        <f t="shared" si="8"/>
        <v>12.279977194684937</v>
      </c>
    </row>
    <row r="76" spans="1:14" x14ac:dyDescent="0.25">
      <c r="A76">
        <f t="shared" si="9"/>
        <v>1.884955592153877</v>
      </c>
      <c r="B76">
        <f t="shared" si="1"/>
        <v>-2.88876411180479</v>
      </c>
      <c r="C76">
        <f t="shared" si="2"/>
        <v>8.8907017496842631</v>
      </c>
      <c r="E76">
        <f t="shared" si="3"/>
        <v>-3.3581200688519317</v>
      </c>
      <c r="F76">
        <f t="shared" si="4"/>
        <v>10.335230851763383</v>
      </c>
      <c r="I76">
        <f t="shared" si="10"/>
        <v>1.884955592153877</v>
      </c>
      <c r="J76">
        <f t="shared" si="5"/>
        <v>-3.3702247971055881</v>
      </c>
      <c r="K76">
        <f t="shared" si="6"/>
        <v>10.372485374631641</v>
      </c>
      <c r="M76">
        <f t="shared" si="7"/>
        <v>-3.9178067469939206</v>
      </c>
      <c r="N76">
        <f t="shared" si="8"/>
        <v>12.057769327057279</v>
      </c>
    </row>
    <row r="77" spans="1:14" x14ac:dyDescent="0.25">
      <c r="A77">
        <f t="shared" si="9"/>
        <v>1.9477874452256729</v>
      </c>
      <c r="B77">
        <f t="shared" si="1"/>
        <v>-3.4413155775483877</v>
      </c>
      <c r="C77">
        <f t="shared" si="2"/>
        <v>8.6917709812910378</v>
      </c>
      <c r="E77">
        <f t="shared" si="3"/>
        <v>-4.0004481006232275</v>
      </c>
      <c r="F77">
        <f t="shared" si="4"/>
        <v>10.103978530771322</v>
      </c>
      <c r="I77">
        <f t="shared" si="10"/>
        <v>1.9477874452256729</v>
      </c>
      <c r="J77">
        <f t="shared" si="5"/>
        <v>-4.0148681738064518</v>
      </c>
      <c r="K77">
        <f t="shared" si="6"/>
        <v>10.140399478172876</v>
      </c>
      <c r="M77">
        <f t="shared" si="7"/>
        <v>-4.6671894507270988</v>
      </c>
      <c r="N77">
        <f t="shared" si="8"/>
        <v>11.787974952566541</v>
      </c>
    </row>
    <row r="78" spans="1:14" x14ac:dyDescent="0.25">
      <c r="A78">
        <f t="shared" si="9"/>
        <v>2.0106192982974687</v>
      </c>
      <c r="B78">
        <f t="shared" si="1"/>
        <v>-3.9802857428949379</v>
      </c>
      <c r="C78">
        <f t="shared" si="2"/>
        <v>8.4585377637270991</v>
      </c>
      <c r="E78">
        <f t="shared" si="3"/>
        <v>-4.6269881913722513</v>
      </c>
      <c r="F78">
        <f t="shared" si="4"/>
        <v>9.8328504225870095</v>
      </c>
      <c r="I78">
        <f t="shared" si="10"/>
        <v>2.0106192982974687</v>
      </c>
      <c r="J78">
        <f t="shared" si="5"/>
        <v>-4.6436667000440943</v>
      </c>
      <c r="K78">
        <f t="shared" si="6"/>
        <v>9.8682940576816165</v>
      </c>
      <c r="M78">
        <f t="shared" si="7"/>
        <v>-5.398152889934293</v>
      </c>
      <c r="N78">
        <f t="shared" si="8"/>
        <v>11.471658826351511</v>
      </c>
    </row>
    <row r="79" spans="1:14" x14ac:dyDescent="0.25">
      <c r="A79">
        <f t="shared" si="9"/>
        <v>2.0734511513692646</v>
      </c>
      <c r="B79">
        <f t="shared" si="1"/>
        <v>-4.5035475388338693</v>
      </c>
      <c r="C79">
        <f t="shared" si="2"/>
        <v>8.1919225619480525</v>
      </c>
      <c r="E79">
        <f t="shared" si="3"/>
        <v>-5.2352676735997603</v>
      </c>
      <c r="F79">
        <f t="shared" si="4"/>
        <v>9.5229165459867975</v>
      </c>
      <c r="I79">
        <f t="shared" si="10"/>
        <v>2.0734511513692646</v>
      </c>
      <c r="J79">
        <f t="shared" si="5"/>
        <v>-5.2541387953061802</v>
      </c>
      <c r="K79">
        <f t="shared" si="6"/>
        <v>9.5572429889393931</v>
      </c>
      <c r="M79">
        <f t="shared" si="7"/>
        <v>-6.1078122858663875</v>
      </c>
      <c r="N79">
        <f t="shared" si="8"/>
        <v>11.110069303651263</v>
      </c>
    </row>
    <row r="80" spans="1:14" x14ac:dyDescent="0.25">
      <c r="A80">
        <f t="shared" si="9"/>
        <v>2.1362830044410606</v>
      </c>
      <c r="B80">
        <f t="shared" si="1"/>
        <v>-5.009035890112183</v>
      </c>
      <c r="C80">
        <f t="shared" si="2"/>
        <v>7.8929775843504197</v>
      </c>
      <c r="E80">
        <f t="shared" si="3"/>
        <v>-5.8228859460858633</v>
      </c>
      <c r="F80">
        <f t="shared" si="4"/>
        <v>9.1754000683863097</v>
      </c>
      <c r="I80">
        <f t="shared" si="10"/>
        <v>2.1362830044410606</v>
      </c>
      <c r="J80">
        <f t="shared" si="5"/>
        <v>-5.84387520513088</v>
      </c>
      <c r="K80">
        <f t="shared" si="6"/>
        <v>9.208473848408822</v>
      </c>
      <c r="M80">
        <f t="shared" si="7"/>
        <v>-6.7933669371001733</v>
      </c>
      <c r="N80">
        <f t="shared" si="8"/>
        <v>10.704633413117362</v>
      </c>
    </row>
    <row r="81" spans="1:14" x14ac:dyDescent="0.25">
      <c r="A81">
        <f t="shared" si="9"/>
        <v>2.1991148575128565</v>
      </c>
      <c r="B81">
        <f t="shared" si="1"/>
        <v>-5.4947558651430466</v>
      </c>
      <c r="C81">
        <f t="shared" si="2"/>
        <v>7.5628826301858103</v>
      </c>
      <c r="E81">
        <f t="shared" si="3"/>
        <v>-6.3875239479663097</v>
      </c>
      <c r="F81">
        <f t="shared" si="4"/>
        <v>8.7916724785574587</v>
      </c>
      <c r="I81">
        <f t="shared" si="10"/>
        <v>2.1991148575128565</v>
      </c>
      <c r="J81">
        <f t="shared" si="5"/>
        <v>-6.4105485093335535</v>
      </c>
      <c r="K81">
        <f t="shared" si="6"/>
        <v>8.8233630685501119</v>
      </c>
      <c r="M81">
        <f t="shared" si="7"/>
        <v>-7.4521112726273619</v>
      </c>
      <c r="N81">
        <f t="shared" si="8"/>
        <v>10.256951224983702</v>
      </c>
    </row>
    <row r="82" spans="1:14" x14ac:dyDescent="0.25">
      <c r="A82">
        <f t="shared" si="9"/>
        <v>2.2619467105846525</v>
      </c>
      <c r="B82">
        <f t="shared" si="1"/>
        <v>-5.9587905490893593</v>
      </c>
      <c r="C82">
        <f t="shared" si="2"/>
        <v>7.2029404334322722</v>
      </c>
      <c r="E82">
        <f t="shared" si="3"/>
        <v>-6.9269533110062431</v>
      </c>
      <c r="F82">
        <f t="shared" si="4"/>
        <v>8.3732481739888378</v>
      </c>
      <c r="I82">
        <f t="shared" si="10"/>
        <v>2.2619467105846525</v>
      </c>
      <c r="J82">
        <f t="shared" si="5"/>
        <v>-6.9519223072709186</v>
      </c>
      <c r="K82">
        <f t="shared" si="6"/>
        <v>8.4034305056709826</v>
      </c>
      <c r="M82">
        <f t="shared" si="7"/>
        <v>-8.0814455295072847</v>
      </c>
      <c r="N82">
        <f t="shared" si="8"/>
        <v>9.7687895363203108</v>
      </c>
    </row>
    <row r="83" spans="1:14" x14ac:dyDescent="0.25">
      <c r="A83">
        <f t="shared" si="9"/>
        <v>2.3247785636564484</v>
      </c>
      <c r="B83">
        <f t="shared" si="1"/>
        <v>-6.399308609050868</v>
      </c>
      <c r="C83">
        <f t="shared" si="2"/>
        <v>6.8145715214984426</v>
      </c>
      <c r="E83">
        <f t="shared" si="3"/>
        <v>-7.4390451539515787</v>
      </c>
      <c r="F83">
        <f t="shared" si="4"/>
        <v>7.9217784842506989</v>
      </c>
      <c r="I83">
        <f t="shared" si="10"/>
        <v>2.3247785636564484</v>
      </c>
      <c r="J83">
        <f t="shared" si="5"/>
        <v>-7.4658600438926781</v>
      </c>
      <c r="K83">
        <f t="shared" si="6"/>
        <v>7.9503334417481826</v>
      </c>
      <c r="M83">
        <f t="shared" si="7"/>
        <v>-8.6788860129435097</v>
      </c>
      <c r="N83">
        <f t="shared" si="8"/>
        <v>9.2420748982924827</v>
      </c>
    </row>
    <row r="84" spans="1:14" x14ac:dyDescent="0.25">
      <c r="A84">
        <f t="shared" si="9"/>
        <v>2.3876104167282444</v>
      </c>
      <c r="B84">
        <f t="shared" si="1"/>
        <v>-6.8145715214984612</v>
      </c>
      <c r="C84">
        <f t="shared" si="2"/>
        <v>6.3993086090508475</v>
      </c>
      <c r="E84">
        <f t="shared" si="3"/>
        <v>-7.9217784842507202</v>
      </c>
      <c r="F84">
        <f t="shared" si="4"/>
        <v>7.4390451539515556</v>
      </c>
      <c r="I84">
        <f t="shared" si="10"/>
        <v>2.3876104167282444</v>
      </c>
      <c r="J84">
        <f t="shared" si="5"/>
        <v>-7.9503334417482048</v>
      </c>
      <c r="K84">
        <f t="shared" si="6"/>
        <v>7.465860043892655</v>
      </c>
      <c r="M84">
        <f t="shared" si="7"/>
        <v>-9.2420748982925076</v>
      </c>
      <c r="N84">
        <f t="shared" si="8"/>
        <v>8.6788860129434831</v>
      </c>
    </row>
    <row r="85" spans="1:14" x14ac:dyDescent="0.25">
      <c r="A85">
        <f t="shared" si="9"/>
        <v>2.4504422698000403</v>
      </c>
      <c r="B85">
        <f t="shared" si="1"/>
        <v>-7.20294043343229</v>
      </c>
      <c r="C85">
        <f t="shared" si="2"/>
        <v>5.958790549089338</v>
      </c>
      <c r="E85">
        <f t="shared" si="3"/>
        <v>-8.3732481739888591</v>
      </c>
      <c r="F85">
        <f t="shared" si="4"/>
        <v>6.9269533110062191</v>
      </c>
      <c r="I85">
        <f t="shared" si="10"/>
        <v>2.4504422698000403</v>
      </c>
      <c r="J85">
        <f t="shared" si="5"/>
        <v>-8.4034305056710039</v>
      </c>
      <c r="K85">
        <f t="shared" si="6"/>
        <v>6.9519223072708938</v>
      </c>
      <c r="M85">
        <f t="shared" si="7"/>
        <v>-9.7687895363203356</v>
      </c>
      <c r="N85">
        <f t="shared" si="8"/>
        <v>8.0814455295072563</v>
      </c>
    </row>
    <row r="86" spans="1:14" x14ac:dyDescent="0.25">
      <c r="A86">
        <f t="shared" si="9"/>
        <v>2.5132741228718363</v>
      </c>
      <c r="B86">
        <f t="shared" si="1"/>
        <v>-7.5628826301858272</v>
      </c>
      <c r="C86">
        <f t="shared" si="2"/>
        <v>5.4947558651430244</v>
      </c>
      <c r="E86">
        <f t="shared" si="3"/>
        <v>-8.7916724785574782</v>
      </c>
      <c r="F86">
        <f t="shared" si="4"/>
        <v>6.3875239479662849</v>
      </c>
      <c r="I86">
        <f t="shared" si="10"/>
        <v>2.5132741228718363</v>
      </c>
      <c r="J86">
        <f t="shared" si="5"/>
        <v>-8.8233630685501314</v>
      </c>
      <c r="K86">
        <f t="shared" si="6"/>
        <v>6.4105485093335277</v>
      </c>
      <c r="M86">
        <f t="shared" si="7"/>
        <v>-10.256951224983725</v>
      </c>
      <c r="N86">
        <f t="shared" si="8"/>
        <v>7.4521112726273318</v>
      </c>
    </row>
    <row r="87" spans="1:14" x14ac:dyDescent="0.25">
      <c r="A87">
        <f t="shared" si="9"/>
        <v>2.5761059759436322</v>
      </c>
      <c r="B87">
        <f t="shared" si="1"/>
        <v>-7.8929775843504357</v>
      </c>
      <c r="C87">
        <f t="shared" si="2"/>
        <v>5.0090358901121599</v>
      </c>
      <c r="E87">
        <f t="shared" si="3"/>
        <v>-9.1754000683863275</v>
      </c>
      <c r="F87">
        <f t="shared" si="4"/>
        <v>5.8228859460858367</v>
      </c>
      <c r="I87">
        <f t="shared" si="10"/>
        <v>2.5761059759436322</v>
      </c>
      <c r="J87">
        <f t="shared" si="5"/>
        <v>-9.2084738484088415</v>
      </c>
      <c r="K87">
        <f t="shared" si="6"/>
        <v>5.8438752051308533</v>
      </c>
      <c r="M87">
        <f t="shared" si="7"/>
        <v>-10.704633413117383</v>
      </c>
      <c r="N87">
        <f t="shared" si="8"/>
        <v>6.7933669371001431</v>
      </c>
    </row>
    <row r="88" spans="1:14" x14ac:dyDescent="0.25">
      <c r="A88">
        <f t="shared" si="9"/>
        <v>2.6389378290154282</v>
      </c>
      <c r="B88">
        <f t="shared" si="1"/>
        <v>-8.1919225619480667</v>
      </c>
      <c r="C88">
        <f t="shared" si="2"/>
        <v>4.5035475388338453</v>
      </c>
      <c r="E88">
        <f t="shared" si="3"/>
        <v>-9.5229165459868135</v>
      </c>
      <c r="F88">
        <f t="shared" si="4"/>
        <v>5.2352676735997328</v>
      </c>
      <c r="I88">
        <f t="shared" si="10"/>
        <v>2.6389378290154282</v>
      </c>
      <c r="J88">
        <f t="shared" si="5"/>
        <v>-9.557242988939409</v>
      </c>
      <c r="K88">
        <f t="shared" si="6"/>
        <v>5.2541387953061527</v>
      </c>
      <c r="M88">
        <f t="shared" si="7"/>
        <v>-11.110069303651281</v>
      </c>
      <c r="N88">
        <f t="shared" si="8"/>
        <v>6.1078122858663546</v>
      </c>
    </row>
    <row r="89" spans="1:14" x14ac:dyDescent="0.25">
      <c r="A89">
        <f t="shared" si="9"/>
        <v>2.7017696820872241</v>
      </c>
      <c r="B89">
        <f t="shared" si="1"/>
        <v>-8.4585377637271115</v>
      </c>
      <c r="C89">
        <f t="shared" si="2"/>
        <v>3.980285742894913</v>
      </c>
      <c r="E89">
        <f t="shared" si="3"/>
        <v>-9.8328504225870219</v>
      </c>
      <c r="F89">
        <f t="shared" si="4"/>
        <v>4.6269881913722219</v>
      </c>
      <c r="I89">
        <f t="shared" si="10"/>
        <v>2.7017696820872241</v>
      </c>
      <c r="J89">
        <f t="shared" si="5"/>
        <v>-9.8682940576816289</v>
      </c>
      <c r="K89">
        <f t="shared" si="6"/>
        <v>4.643666700044065</v>
      </c>
      <c r="M89">
        <f t="shared" si="7"/>
        <v>-11.471658826351526</v>
      </c>
      <c r="N89">
        <f t="shared" si="8"/>
        <v>5.3981528899342592</v>
      </c>
    </row>
    <row r="90" spans="1:14" x14ac:dyDescent="0.25">
      <c r="A90">
        <f t="shared" si="9"/>
        <v>2.7646015351590201</v>
      </c>
      <c r="B90">
        <f t="shared" si="1"/>
        <v>-8.6917709812910484</v>
      </c>
      <c r="C90">
        <f t="shared" si="2"/>
        <v>3.4413155775483601</v>
      </c>
      <c r="E90">
        <f t="shared" si="3"/>
        <v>-10.103978530771332</v>
      </c>
      <c r="F90">
        <f t="shared" si="4"/>
        <v>4.0004481006231956</v>
      </c>
      <c r="I90">
        <f t="shared" si="10"/>
        <v>2.7646015351590201</v>
      </c>
      <c r="J90">
        <f t="shared" si="5"/>
        <v>-10.140399478172888</v>
      </c>
      <c r="K90">
        <f t="shared" si="6"/>
        <v>4.0148681738064198</v>
      </c>
      <c r="M90">
        <f t="shared" si="7"/>
        <v>-11.787974952566556</v>
      </c>
      <c r="N90">
        <f t="shared" si="8"/>
        <v>4.6671894507270615</v>
      </c>
    </row>
    <row r="91" spans="1:14" x14ac:dyDescent="0.25">
      <c r="A91">
        <f t="shared" si="9"/>
        <v>2.827433388230816</v>
      </c>
      <c r="B91">
        <f t="shared" si="1"/>
        <v>-8.8907017496842737</v>
      </c>
      <c r="C91">
        <f t="shared" si="2"/>
        <v>2.888764111804762</v>
      </c>
      <c r="E91">
        <f t="shared" si="3"/>
        <v>-10.335230851763393</v>
      </c>
      <c r="F91">
        <f t="shared" si="4"/>
        <v>3.3581200688518993</v>
      </c>
      <c r="I91">
        <f t="shared" si="10"/>
        <v>2.827433388230816</v>
      </c>
      <c r="J91">
        <f t="shared" si="5"/>
        <v>-10.372485374631651</v>
      </c>
      <c r="K91">
        <f t="shared" si="6"/>
        <v>3.3702247971055552</v>
      </c>
      <c r="M91">
        <f t="shared" si="7"/>
        <v>-12.057769327057292</v>
      </c>
      <c r="N91">
        <f t="shared" si="8"/>
        <v>3.9178067469938824</v>
      </c>
    </row>
    <row r="92" spans="1:14" x14ac:dyDescent="0.25">
      <c r="A92">
        <f t="shared" si="9"/>
        <v>2.890265241302612</v>
      </c>
      <c r="B92">
        <f t="shared" si="1"/>
        <v>-9.0545449800467619</v>
      </c>
      <c r="C92">
        <f t="shared" si="2"/>
        <v>2.3248120138626565</v>
      </c>
      <c r="E92">
        <f t="shared" si="3"/>
        <v>-10.525694738301382</v>
      </c>
      <c r="F92">
        <f t="shared" si="4"/>
        <v>2.7025390713479709</v>
      </c>
      <c r="I92">
        <f t="shared" si="10"/>
        <v>2.890265241302612</v>
      </c>
      <c r="J92">
        <f t="shared" si="5"/>
        <v>-10.563635810054555</v>
      </c>
      <c r="K92">
        <f t="shared" si="6"/>
        <v>2.7122806828397659</v>
      </c>
      <c r="M92">
        <f t="shared" si="7"/>
        <v>-12.279977194684946</v>
      </c>
      <c r="N92">
        <f t="shared" si="8"/>
        <v>3.1529622499059662</v>
      </c>
    </row>
    <row r="93" spans="1:14" x14ac:dyDescent="0.25">
      <c r="A93">
        <f t="shared" si="9"/>
        <v>2.9530970943744079</v>
      </c>
      <c r="B93">
        <f t="shared" si="1"/>
        <v>-9.1826540580011233</v>
      </c>
      <c r="C93">
        <f t="shared" si="2"/>
        <v>1.7516849450074152</v>
      </c>
      <c r="E93">
        <f t="shared" si="3"/>
        <v>-10.674618516439807</v>
      </c>
      <c r="F93">
        <f t="shared" si="4"/>
        <v>2.0362923868020895</v>
      </c>
      <c r="I93">
        <f t="shared" si="10"/>
        <v>2.9530970943744079</v>
      </c>
      <c r="J93">
        <f t="shared" si="5"/>
        <v>-10.713096401001311</v>
      </c>
      <c r="K93">
        <f t="shared" si="6"/>
        <v>2.0436324358419844</v>
      </c>
      <c r="M93">
        <f t="shared" si="7"/>
        <v>-12.453721602513109</v>
      </c>
      <c r="N93">
        <f t="shared" si="8"/>
        <v>2.3756744512691044</v>
      </c>
    </row>
    <row r="94" spans="1:14" x14ac:dyDescent="0.25">
      <c r="A94">
        <f t="shared" si="9"/>
        <v>3.0159289474462039</v>
      </c>
      <c r="B94">
        <f t="shared" si="1"/>
        <v>-9.2745233955441471</v>
      </c>
      <c r="C94">
        <f t="shared" si="2"/>
        <v>1.1716447759429585</v>
      </c>
      <c r="E94">
        <f t="shared" si="3"/>
        <v>-10.78141445206316</v>
      </c>
      <c r="F94">
        <f t="shared" si="4"/>
        <v>1.3620093864990011</v>
      </c>
      <c r="I94">
        <f t="shared" si="10"/>
        <v>3.0159289474462039</v>
      </c>
      <c r="J94">
        <f t="shared" si="5"/>
        <v>-10.820277294801503</v>
      </c>
      <c r="K94">
        <f t="shared" si="6"/>
        <v>1.3669189052667847</v>
      </c>
      <c r="M94">
        <f t="shared" si="7"/>
        <v>-12.578316860740355</v>
      </c>
      <c r="N94">
        <f t="shared" si="8"/>
        <v>1.5890109509155013</v>
      </c>
    </row>
    <row r="95" spans="1:14" x14ac:dyDescent="0.25">
      <c r="A95">
        <f t="shared" si="9"/>
        <v>3.0787608005179998</v>
      </c>
      <c r="B95">
        <f t="shared" si="1"/>
        <v>-9.3297904263716536</v>
      </c>
      <c r="C95">
        <f t="shared" si="2"/>
        <v>0.58698066022143669</v>
      </c>
      <c r="E95">
        <f t="shared" si="3"/>
        <v>-10.845661070403956</v>
      </c>
      <c r="F95">
        <f t="shared" si="4"/>
        <v>0.68235115739030106</v>
      </c>
      <c r="I95">
        <f t="shared" si="10"/>
        <v>3.0787608005179998</v>
      </c>
      <c r="J95">
        <f t="shared" si="5"/>
        <v>-10.884755497433595</v>
      </c>
      <c r="K95">
        <f t="shared" si="6"/>
        <v>0.6848107702583428</v>
      </c>
      <c r="M95">
        <f t="shared" si="7"/>
        <v>-12.653271248804614</v>
      </c>
      <c r="N95">
        <f t="shared" si="8"/>
        <v>0.79607635028868462</v>
      </c>
    </row>
    <row r="96" spans="1:14" x14ac:dyDescent="0.25">
      <c r="A96">
        <f t="shared" si="9"/>
        <v>3.1415926535897958</v>
      </c>
      <c r="B96">
        <f t="shared" si="1"/>
        <v>-9.3482370367620735</v>
      </c>
      <c r="C96">
        <f t="shared" si="2"/>
        <v>-2.3763409378709701E-14</v>
      </c>
      <c r="E96">
        <f t="shared" si="3"/>
        <v>-10.867104819411091</v>
      </c>
      <c r="F96">
        <f t="shared" si="4"/>
        <v>-2.7624402287777322E-14</v>
      </c>
      <c r="I96">
        <f t="shared" si="10"/>
        <v>3.1415926535897958</v>
      </c>
      <c r="J96">
        <f t="shared" si="5"/>
        <v>-10.906276542889085</v>
      </c>
      <c r="K96">
        <f t="shared" si="6"/>
        <v>-2.7723977608494648E-14</v>
      </c>
      <c r="M96">
        <f t="shared" si="7"/>
        <v>-12.678288955979607</v>
      </c>
      <c r="N96">
        <f t="shared" si="8"/>
        <v>-3.2228469335740208E-14</v>
      </c>
    </row>
    <row r="97" spans="1:14" x14ac:dyDescent="0.25">
      <c r="A97">
        <f t="shared" si="9"/>
        <v>3.2044245066615917</v>
      </c>
      <c r="B97">
        <f t="shared" si="1"/>
        <v>-9.3297904263716518</v>
      </c>
      <c r="C97">
        <f t="shared" si="2"/>
        <v>-0.5869806602214841</v>
      </c>
      <c r="E97">
        <f t="shared" si="3"/>
        <v>-10.845661070403953</v>
      </c>
      <c r="F97">
        <f t="shared" si="4"/>
        <v>-0.68235115739035612</v>
      </c>
      <c r="I97">
        <f t="shared" si="10"/>
        <v>3.2044245066615917</v>
      </c>
      <c r="J97">
        <f t="shared" si="5"/>
        <v>-10.884755497433591</v>
      </c>
      <c r="K97">
        <f t="shared" si="6"/>
        <v>-0.68481077025839809</v>
      </c>
      <c r="M97">
        <f t="shared" si="7"/>
        <v>-12.653271248804613</v>
      </c>
      <c r="N97">
        <f t="shared" si="8"/>
        <v>-0.79607635028874879</v>
      </c>
    </row>
    <row r="98" spans="1:14" x14ac:dyDescent="0.25">
      <c r="A98">
        <f t="shared" si="9"/>
        <v>3.2672563597333877</v>
      </c>
      <c r="B98">
        <f t="shared" si="1"/>
        <v>-9.2745233955441417</v>
      </c>
      <c r="C98">
        <f t="shared" si="2"/>
        <v>-1.1716447759430058</v>
      </c>
      <c r="E98">
        <f t="shared" si="3"/>
        <v>-10.781414452063155</v>
      </c>
      <c r="F98">
        <f t="shared" si="4"/>
        <v>-1.3620093864990561</v>
      </c>
      <c r="I98">
        <f t="shared" si="10"/>
        <v>3.2672563597333877</v>
      </c>
      <c r="J98">
        <f t="shared" si="5"/>
        <v>-10.820277294801498</v>
      </c>
      <c r="K98">
        <f t="shared" si="6"/>
        <v>-1.3669189052668398</v>
      </c>
      <c r="M98">
        <f t="shared" si="7"/>
        <v>-12.578316860740347</v>
      </c>
      <c r="N98">
        <f t="shared" si="8"/>
        <v>-1.5890109509155654</v>
      </c>
    </row>
    <row r="99" spans="1:14" x14ac:dyDescent="0.25">
      <c r="A99">
        <f t="shared" si="9"/>
        <v>3.3300882128051836</v>
      </c>
      <c r="B99">
        <f t="shared" si="1"/>
        <v>-9.1826540580011162</v>
      </c>
      <c r="C99">
        <f t="shared" si="2"/>
        <v>-1.7516849450074621</v>
      </c>
      <c r="E99">
        <f t="shared" si="3"/>
        <v>-10.674618516439798</v>
      </c>
      <c r="F99">
        <f t="shared" si="4"/>
        <v>-2.0362923868021436</v>
      </c>
      <c r="I99">
        <f t="shared" si="10"/>
        <v>3.3300882128051836</v>
      </c>
      <c r="J99">
        <f t="shared" si="5"/>
        <v>-10.713096401001302</v>
      </c>
      <c r="K99">
        <f t="shared" si="6"/>
        <v>-2.043632435842039</v>
      </c>
      <c r="M99">
        <f t="shared" si="7"/>
        <v>-12.453721602513099</v>
      </c>
      <c r="N99">
        <f t="shared" si="8"/>
        <v>-2.3756744512691679</v>
      </c>
    </row>
    <row r="100" spans="1:14" x14ac:dyDescent="0.25">
      <c r="A100">
        <f t="shared" si="9"/>
        <v>3.3929200658769796</v>
      </c>
      <c r="B100">
        <f t="shared" si="1"/>
        <v>-9.0545449800467495</v>
      </c>
      <c r="C100">
        <f t="shared" si="2"/>
        <v>-2.3248120138627026</v>
      </c>
      <c r="E100">
        <f t="shared" si="3"/>
        <v>-10.52569473830137</v>
      </c>
      <c r="F100">
        <f t="shared" si="4"/>
        <v>-2.7025390713480246</v>
      </c>
      <c r="I100">
        <f t="shared" si="10"/>
        <v>3.3929200658769796</v>
      </c>
      <c r="J100">
        <f t="shared" si="5"/>
        <v>-10.56363581005454</v>
      </c>
      <c r="K100">
        <f t="shared" si="6"/>
        <v>-2.7122806828398196</v>
      </c>
      <c r="M100">
        <f t="shared" si="7"/>
        <v>-12.27997719468493</v>
      </c>
      <c r="N100">
        <f t="shared" si="8"/>
        <v>-3.1529622499060288</v>
      </c>
    </row>
    <row r="101" spans="1:14" x14ac:dyDescent="0.25">
      <c r="A101">
        <f t="shared" si="9"/>
        <v>3.4557519189487755</v>
      </c>
      <c r="B101">
        <f t="shared" si="1"/>
        <v>-8.8907017496842577</v>
      </c>
      <c r="C101">
        <f t="shared" si="2"/>
        <v>-2.8887641118048069</v>
      </c>
      <c r="E101">
        <f t="shared" si="3"/>
        <v>-10.335230851763376</v>
      </c>
      <c r="F101">
        <f t="shared" si="4"/>
        <v>-3.3581200688519517</v>
      </c>
      <c r="I101">
        <f t="shared" si="10"/>
        <v>3.4557519189487755</v>
      </c>
      <c r="J101">
        <f t="shared" si="5"/>
        <v>-10.372485374631633</v>
      </c>
      <c r="K101">
        <f t="shared" si="6"/>
        <v>-3.3702247971056081</v>
      </c>
      <c r="M101">
        <f t="shared" si="7"/>
        <v>-12.057769327057272</v>
      </c>
      <c r="N101">
        <f t="shared" si="8"/>
        <v>-3.9178067469939437</v>
      </c>
    </row>
    <row r="102" spans="1:14" x14ac:dyDescent="0.25">
      <c r="A102">
        <f t="shared" si="9"/>
        <v>3.5185837720205715</v>
      </c>
      <c r="B102">
        <f t="shared" si="1"/>
        <v>-8.6917709812910307</v>
      </c>
      <c r="C102">
        <f t="shared" si="2"/>
        <v>-3.4413155775484041</v>
      </c>
      <c r="E102">
        <f t="shared" si="3"/>
        <v>-10.103978530771313</v>
      </c>
      <c r="F102">
        <f t="shared" si="4"/>
        <v>-4.0004481006232471</v>
      </c>
      <c r="I102">
        <f t="shared" si="10"/>
        <v>3.5185837720205715</v>
      </c>
      <c r="J102">
        <f t="shared" si="5"/>
        <v>-10.140399478172867</v>
      </c>
      <c r="K102">
        <f t="shared" si="6"/>
        <v>-4.0148681738064713</v>
      </c>
      <c r="M102">
        <f t="shared" si="7"/>
        <v>-11.787974952566532</v>
      </c>
      <c r="N102">
        <f t="shared" si="8"/>
        <v>-4.6671894507271219</v>
      </c>
    </row>
    <row r="103" spans="1:14" x14ac:dyDescent="0.25">
      <c r="A103">
        <f t="shared" si="9"/>
        <v>3.5814156250923674</v>
      </c>
      <c r="B103">
        <f t="shared" si="1"/>
        <v>-8.4585377637270902</v>
      </c>
      <c r="C103">
        <f t="shared" si="2"/>
        <v>-3.9802857428949561</v>
      </c>
      <c r="E103">
        <f t="shared" si="3"/>
        <v>-9.8328504225869988</v>
      </c>
      <c r="F103">
        <f t="shared" si="4"/>
        <v>-4.6269881913722717</v>
      </c>
      <c r="I103">
        <f t="shared" si="10"/>
        <v>3.5814156250923674</v>
      </c>
      <c r="J103">
        <f t="shared" si="5"/>
        <v>-9.8682940576816041</v>
      </c>
      <c r="K103">
        <f t="shared" si="6"/>
        <v>-4.6436667000441156</v>
      </c>
      <c r="M103">
        <f t="shared" si="7"/>
        <v>-11.471658826351497</v>
      </c>
      <c r="N103">
        <f t="shared" si="8"/>
        <v>-5.3981528899343179</v>
      </c>
    </row>
    <row r="104" spans="1:14" x14ac:dyDescent="0.25">
      <c r="A104">
        <f t="shared" si="9"/>
        <v>3.6442474781641634</v>
      </c>
      <c r="B104">
        <f t="shared" si="1"/>
        <v>-8.1919225619480436</v>
      </c>
      <c r="C104">
        <f t="shared" si="2"/>
        <v>-4.503547538833887</v>
      </c>
      <c r="E104">
        <f t="shared" si="3"/>
        <v>-9.5229165459867868</v>
      </c>
      <c r="F104">
        <f t="shared" si="4"/>
        <v>-5.2352676735997807</v>
      </c>
      <c r="I104">
        <f t="shared" si="10"/>
        <v>3.6442474781641634</v>
      </c>
      <c r="J104">
        <f t="shared" si="5"/>
        <v>-9.5572429889393824</v>
      </c>
      <c r="K104">
        <f t="shared" si="6"/>
        <v>-5.2541387953062006</v>
      </c>
      <c r="M104">
        <f t="shared" si="7"/>
        <v>-11.110069303651251</v>
      </c>
      <c r="N104">
        <f t="shared" si="8"/>
        <v>-6.1078122858664115</v>
      </c>
    </row>
    <row r="105" spans="1:14" x14ac:dyDescent="0.25">
      <c r="A105">
        <f t="shared" si="9"/>
        <v>3.7070793312359593</v>
      </c>
      <c r="B105">
        <f t="shared" si="1"/>
        <v>-7.89297758435041</v>
      </c>
      <c r="C105">
        <f t="shared" si="2"/>
        <v>-5.0090358901122007</v>
      </c>
      <c r="E105">
        <f t="shared" si="3"/>
        <v>-9.1754000683862973</v>
      </c>
      <c r="F105">
        <f t="shared" si="4"/>
        <v>-5.8228859460858837</v>
      </c>
      <c r="I105">
        <f t="shared" si="10"/>
        <v>3.7070793312359593</v>
      </c>
      <c r="J105">
        <f t="shared" si="5"/>
        <v>-9.2084738484088096</v>
      </c>
      <c r="K105">
        <f t="shared" si="6"/>
        <v>-5.8438752051309004</v>
      </c>
      <c r="M105">
        <f t="shared" si="7"/>
        <v>-10.704633413117348</v>
      </c>
      <c r="N105">
        <f t="shared" si="8"/>
        <v>-6.7933669371001972</v>
      </c>
    </row>
    <row r="106" spans="1:14" x14ac:dyDescent="0.25">
      <c r="A106">
        <f t="shared" si="9"/>
        <v>3.7699111843077553</v>
      </c>
      <c r="B106">
        <f t="shared" si="1"/>
        <v>-7.5628826301857988</v>
      </c>
      <c r="C106">
        <f t="shared" si="2"/>
        <v>-5.4947558651430626</v>
      </c>
      <c r="E106">
        <f t="shared" si="3"/>
        <v>-8.7916724785574463</v>
      </c>
      <c r="F106">
        <f t="shared" si="4"/>
        <v>-6.3875239479663293</v>
      </c>
      <c r="I106">
        <f t="shared" si="10"/>
        <v>3.7699111843077553</v>
      </c>
      <c r="J106">
        <f t="shared" si="5"/>
        <v>-8.8233630685500977</v>
      </c>
      <c r="K106">
        <f t="shared" si="6"/>
        <v>-6.410548509333573</v>
      </c>
      <c r="M106">
        <f t="shared" si="7"/>
        <v>-10.256951224983686</v>
      </c>
      <c r="N106">
        <f t="shared" si="8"/>
        <v>-7.4521112726273842</v>
      </c>
    </row>
    <row r="107" spans="1:14" x14ac:dyDescent="0.25">
      <c r="A107">
        <f t="shared" si="9"/>
        <v>3.8327430373795512</v>
      </c>
      <c r="B107">
        <f t="shared" si="1"/>
        <v>-7.2029404334322598</v>
      </c>
      <c r="C107">
        <f t="shared" si="2"/>
        <v>-5.9587905490893744</v>
      </c>
      <c r="E107">
        <f t="shared" si="3"/>
        <v>-8.3732481739888236</v>
      </c>
      <c r="F107">
        <f t="shared" si="4"/>
        <v>-6.9269533110062618</v>
      </c>
      <c r="I107">
        <f t="shared" si="10"/>
        <v>3.8327430373795512</v>
      </c>
      <c r="J107">
        <f t="shared" si="5"/>
        <v>-8.4034305056709684</v>
      </c>
      <c r="K107">
        <f t="shared" si="6"/>
        <v>-6.9519223072709364</v>
      </c>
      <c r="M107">
        <f t="shared" si="7"/>
        <v>-9.7687895363202948</v>
      </c>
      <c r="N107">
        <f t="shared" si="8"/>
        <v>-8.0814455295073042</v>
      </c>
    </row>
    <row r="108" spans="1:14" x14ac:dyDescent="0.25">
      <c r="A108">
        <f t="shared" si="9"/>
        <v>3.8955748904513472</v>
      </c>
      <c r="B108">
        <f t="shared" si="1"/>
        <v>-6.8145715214984293</v>
      </c>
      <c r="C108">
        <f t="shared" si="2"/>
        <v>-6.3993086090508822</v>
      </c>
      <c r="E108">
        <f t="shared" si="3"/>
        <v>-7.9217784842506829</v>
      </c>
      <c r="F108">
        <f t="shared" si="4"/>
        <v>-7.4390451539515956</v>
      </c>
      <c r="I108">
        <f t="shared" si="10"/>
        <v>3.8955748904513472</v>
      </c>
      <c r="J108">
        <f t="shared" si="5"/>
        <v>-7.9503334417481675</v>
      </c>
      <c r="K108">
        <f t="shared" si="6"/>
        <v>-7.465860043892695</v>
      </c>
      <c r="M108">
        <f t="shared" si="7"/>
        <v>-9.2420748982924632</v>
      </c>
      <c r="N108">
        <f t="shared" si="8"/>
        <v>-8.6788860129435292</v>
      </c>
    </row>
    <row r="109" spans="1:14" x14ac:dyDescent="0.25">
      <c r="A109">
        <f t="shared" si="9"/>
        <v>3.9584067435231431</v>
      </c>
      <c r="B109">
        <f t="shared" si="1"/>
        <v>-6.3993086090508324</v>
      </c>
      <c r="C109">
        <f t="shared" si="2"/>
        <v>-6.8145715214984754</v>
      </c>
      <c r="E109">
        <f t="shared" si="3"/>
        <v>-7.4390451539515379</v>
      </c>
      <c r="F109">
        <f t="shared" si="4"/>
        <v>-7.9217784842507362</v>
      </c>
      <c r="I109">
        <f t="shared" si="10"/>
        <v>3.9584067435231431</v>
      </c>
      <c r="J109">
        <f t="shared" si="5"/>
        <v>-7.4658600438926372</v>
      </c>
      <c r="K109">
        <f t="shared" si="6"/>
        <v>-7.9503334417482208</v>
      </c>
      <c r="M109">
        <f t="shared" si="7"/>
        <v>-8.6788860129434617</v>
      </c>
      <c r="N109">
        <f t="shared" si="8"/>
        <v>-9.2420748982925254</v>
      </c>
    </row>
    <row r="110" spans="1:14" x14ac:dyDescent="0.25">
      <c r="A110">
        <f t="shared" si="9"/>
        <v>4.0212385965949391</v>
      </c>
      <c r="B110">
        <f t="shared" si="1"/>
        <v>-5.9587905490893229</v>
      </c>
      <c r="C110">
        <f t="shared" si="2"/>
        <v>-7.2029404334323024</v>
      </c>
      <c r="E110">
        <f t="shared" si="3"/>
        <v>-6.9269533110062014</v>
      </c>
      <c r="F110">
        <f t="shared" si="4"/>
        <v>-8.3732481739888733</v>
      </c>
      <c r="I110">
        <f t="shared" si="10"/>
        <v>4.0212385965949391</v>
      </c>
      <c r="J110">
        <f t="shared" si="5"/>
        <v>-6.951922307270876</v>
      </c>
      <c r="K110">
        <f t="shared" si="6"/>
        <v>-8.4034305056710181</v>
      </c>
      <c r="M110">
        <f t="shared" si="7"/>
        <v>-8.0814455295072349</v>
      </c>
      <c r="N110">
        <f t="shared" si="8"/>
        <v>-9.7687895363203516</v>
      </c>
    </row>
    <row r="111" spans="1:14" x14ac:dyDescent="0.25">
      <c r="A111">
        <f t="shared" si="9"/>
        <v>4.0840704496667346</v>
      </c>
      <c r="B111">
        <f t="shared" ref="B111:B146" si="11">$B$36*COS(A111)</f>
        <v>-5.4947558651430111</v>
      </c>
      <c r="C111">
        <f t="shared" ref="C111:C146" si="12">$B$36*SIN(A111)</f>
        <v>-7.562882630185837</v>
      </c>
      <c r="E111">
        <f t="shared" ref="E111:E146" si="13">$E$37*COS(A111)</f>
        <v>-6.3875239479662689</v>
      </c>
      <c r="F111">
        <f t="shared" ref="F111:F146" si="14">$E$37*SIN(A111)</f>
        <v>-8.7916724785574889</v>
      </c>
      <c r="I111">
        <f t="shared" si="10"/>
        <v>4.0840704496667346</v>
      </c>
      <c r="J111">
        <f t="shared" ref="J111:J146" si="15">$J$36*COS(I111)</f>
        <v>-6.4105485093335126</v>
      </c>
      <c r="K111">
        <f t="shared" ref="K111:K146" si="16">$J$36*SIN(I111)</f>
        <v>-8.8233630685501421</v>
      </c>
      <c r="M111">
        <f t="shared" ref="M111:M146" si="17">$M$37*COS(A111)</f>
        <v>-7.452111272627314</v>
      </c>
      <c r="N111">
        <f t="shared" ref="N111:N145" si="18">$M$37*SIN(A111)</f>
        <v>-10.256951224983737</v>
      </c>
    </row>
    <row r="112" spans="1:14" x14ac:dyDescent="0.25">
      <c r="A112">
        <f t="shared" ref="A112:A146" si="19">A111+$A$45</f>
        <v>4.1469023027385301</v>
      </c>
      <c r="B112">
        <f t="shared" si="11"/>
        <v>-5.009035890112151</v>
      </c>
      <c r="C112">
        <f t="shared" si="12"/>
        <v>-7.8929775843504419</v>
      </c>
      <c r="E112">
        <f t="shared" si="13"/>
        <v>-5.822885946085826</v>
      </c>
      <c r="F112">
        <f t="shared" si="14"/>
        <v>-9.1754000683863346</v>
      </c>
      <c r="I112">
        <f t="shared" ref="I112:I146" si="20">I111+$A$45</f>
        <v>4.1469023027385301</v>
      </c>
      <c r="J112">
        <f t="shared" si="15"/>
        <v>-5.8438752051308427</v>
      </c>
      <c r="K112">
        <f t="shared" si="16"/>
        <v>-9.2084738484088486</v>
      </c>
      <c r="M112">
        <f t="shared" si="17"/>
        <v>-6.7933669371001297</v>
      </c>
      <c r="N112">
        <f t="shared" si="18"/>
        <v>-10.70463341311739</v>
      </c>
    </row>
    <row r="113" spans="1:14" x14ac:dyDescent="0.25">
      <c r="A113">
        <f t="shared" si="19"/>
        <v>4.2097341558103256</v>
      </c>
      <c r="B113">
        <f t="shared" si="11"/>
        <v>-4.5035475388338382</v>
      </c>
      <c r="C113">
        <f t="shared" si="12"/>
        <v>-8.1919225619480702</v>
      </c>
      <c r="E113">
        <f t="shared" si="13"/>
        <v>-5.2352676735997248</v>
      </c>
      <c r="F113">
        <f t="shared" si="14"/>
        <v>-9.522916545986817</v>
      </c>
      <c r="I113">
        <f t="shared" si="20"/>
        <v>4.2097341558103256</v>
      </c>
      <c r="J113">
        <f t="shared" si="15"/>
        <v>-5.2541387953061447</v>
      </c>
      <c r="K113">
        <f t="shared" si="16"/>
        <v>-9.5572429889394144</v>
      </c>
      <c r="M113">
        <f t="shared" si="17"/>
        <v>-6.1078122858663457</v>
      </c>
      <c r="N113">
        <f t="shared" si="18"/>
        <v>-11.110069303651288</v>
      </c>
    </row>
    <row r="114" spans="1:14" x14ac:dyDescent="0.25">
      <c r="A114">
        <f t="shared" si="19"/>
        <v>4.2725660088821211</v>
      </c>
      <c r="B114">
        <f t="shared" si="11"/>
        <v>-3.9802857428949099</v>
      </c>
      <c r="C114">
        <f t="shared" si="12"/>
        <v>-8.4585377637271115</v>
      </c>
      <c r="E114">
        <f t="shared" si="13"/>
        <v>-4.6269881913722184</v>
      </c>
      <c r="F114">
        <f t="shared" si="14"/>
        <v>-9.8328504225870237</v>
      </c>
      <c r="I114">
        <f t="shared" si="20"/>
        <v>4.2725660088821211</v>
      </c>
      <c r="J114">
        <f t="shared" si="15"/>
        <v>-4.6436667000440615</v>
      </c>
      <c r="K114">
        <f t="shared" si="16"/>
        <v>-9.8682940576816307</v>
      </c>
      <c r="M114">
        <f t="shared" si="17"/>
        <v>-5.3981528899342548</v>
      </c>
      <c r="N114">
        <f t="shared" si="18"/>
        <v>-11.471658826351527</v>
      </c>
    </row>
    <row r="115" spans="1:14" x14ac:dyDescent="0.25">
      <c r="A115">
        <f t="shared" si="19"/>
        <v>4.3353978619539166</v>
      </c>
      <c r="B115">
        <f t="shared" si="11"/>
        <v>-3.4413155775483606</v>
      </c>
      <c r="C115">
        <f t="shared" si="12"/>
        <v>-8.6917709812910484</v>
      </c>
      <c r="E115">
        <f t="shared" si="13"/>
        <v>-4.0004481006231964</v>
      </c>
      <c r="F115">
        <f t="shared" si="14"/>
        <v>-10.103978530771332</v>
      </c>
      <c r="I115">
        <f t="shared" si="20"/>
        <v>4.3353978619539166</v>
      </c>
      <c r="J115">
        <f t="shared" si="15"/>
        <v>-4.0148681738064207</v>
      </c>
      <c r="K115">
        <f t="shared" si="16"/>
        <v>-10.140399478172888</v>
      </c>
      <c r="M115">
        <f t="shared" si="17"/>
        <v>-4.6671894507270624</v>
      </c>
      <c r="N115">
        <f t="shared" si="18"/>
        <v>-11.787974952566556</v>
      </c>
    </row>
    <row r="116" spans="1:14" x14ac:dyDescent="0.25">
      <c r="A116">
        <f t="shared" si="19"/>
        <v>4.3982297150257121</v>
      </c>
      <c r="B116">
        <f t="shared" si="11"/>
        <v>-2.8887641118047664</v>
      </c>
      <c r="C116">
        <f t="shared" si="12"/>
        <v>-8.890701749684272</v>
      </c>
      <c r="E116">
        <f t="shared" si="13"/>
        <v>-3.3581200688519046</v>
      </c>
      <c r="F116">
        <f t="shared" si="14"/>
        <v>-10.335230851763392</v>
      </c>
      <c r="I116">
        <f t="shared" si="20"/>
        <v>4.3982297150257121</v>
      </c>
      <c r="J116">
        <f t="shared" si="15"/>
        <v>-3.3702247971055606</v>
      </c>
      <c r="K116">
        <f t="shared" si="16"/>
        <v>-10.372485374631649</v>
      </c>
      <c r="M116">
        <f t="shared" si="17"/>
        <v>-3.9178067469938886</v>
      </c>
      <c r="N116">
        <f t="shared" si="18"/>
        <v>-12.057769327057292</v>
      </c>
    </row>
    <row r="117" spans="1:14" x14ac:dyDescent="0.25">
      <c r="A117">
        <f t="shared" si="19"/>
        <v>4.4610615680975076</v>
      </c>
      <c r="B117">
        <f t="shared" si="11"/>
        <v>-2.3248120138626653</v>
      </c>
      <c r="C117">
        <f t="shared" si="12"/>
        <v>-9.0545449800467601</v>
      </c>
      <c r="E117">
        <f t="shared" si="13"/>
        <v>-2.7025390713479807</v>
      </c>
      <c r="F117">
        <f t="shared" si="14"/>
        <v>-10.525694738301381</v>
      </c>
      <c r="I117">
        <f t="shared" si="20"/>
        <v>4.4610615680975076</v>
      </c>
      <c r="J117">
        <f t="shared" si="15"/>
        <v>-2.7122806828397756</v>
      </c>
      <c r="K117">
        <f t="shared" si="16"/>
        <v>-10.563635810054551</v>
      </c>
      <c r="M117">
        <f t="shared" si="17"/>
        <v>-3.1529622499059777</v>
      </c>
      <c r="N117">
        <f t="shared" si="18"/>
        <v>-12.279977194684944</v>
      </c>
    </row>
    <row r="118" spans="1:14" x14ac:dyDescent="0.25">
      <c r="A118">
        <f t="shared" si="19"/>
        <v>4.5238934211693032</v>
      </c>
      <c r="B118">
        <f t="shared" si="11"/>
        <v>-1.7516849450074283</v>
      </c>
      <c r="C118">
        <f t="shared" si="12"/>
        <v>-9.1826540580011216</v>
      </c>
      <c r="E118">
        <f t="shared" si="13"/>
        <v>-2.0362923868021046</v>
      </c>
      <c r="F118">
        <f t="shared" si="14"/>
        <v>-10.674618516439805</v>
      </c>
      <c r="I118">
        <f t="shared" si="20"/>
        <v>4.5238934211693032</v>
      </c>
      <c r="J118">
        <f t="shared" si="15"/>
        <v>-2.0436324358419995</v>
      </c>
      <c r="K118">
        <f t="shared" si="16"/>
        <v>-10.713096401001309</v>
      </c>
      <c r="M118">
        <f t="shared" si="17"/>
        <v>-2.3756744512691221</v>
      </c>
      <c r="N118">
        <f t="shared" si="18"/>
        <v>-12.453721602513106</v>
      </c>
    </row>
    <row r="119" spans="1:14" x14ac:dyDescent="0.25">
      <c r="A119">
        <f t="shared" si="19"/>
        <v>4.5867252742410987</v>
      </c>
      <c r="B119">
        <f t="shared" si="11"/>
        <v>-1.1716447759429756</v>
      </c>
      <c r="C119">
        <f t="shared" si="12"/>
        <v>-9.2745233955441435</v>
      </c>
      <c r="E119">
        <f t="shared" si="13"/>
        <v>-1.362009386499021</v>
      </c>
      <c r="F119">
        <f t="shared" si="14"/>
        <v>-10.781414452063158</v>
      </c>
      <c r="I119">
        <f t="shared" si="20"/>
        <v>4.5867252742410987</v>
      </c>
      <c r="J119">
        <f t="shared" si="15"/>
        <v>-1.3669189052668047</v>
      </c>
      <c r="K119">
        <f t="shared" si="16"/>
        <v>-10.820277294801501</v>
      </c>
      <c r="M119">
        <f t="shared" si="17"/>
        <v>-1.5890109509155246</v>
      </c>
      <c r="N119">
        <f t="shared" si="18"/>
        <v>-12.578316860740351</v>
      </c>
    </row>
    <row r="120" spans="1:14" x14ac:dyDescent="0.25">
      <c r="A120">
        <f t="shared" si="19"/>
        <v>4.6495571273128942</v>
      </c>
      <c r="B120">
        <f t="shared" si="11"/>
        <v>-0.58698066022145801</v>
      </c>
      <c r="C120">
        <f t="shared" si="12"/>
        <v>-9.3297904263716518</v>
      </c>
      <c r="E120">
        <f t="shared" si="13"/>
        <v>-0.68235115739032581</v>
      </c>
      <c r="F120">
        <f t="shared" si="14"/>
        <v>-10.845661070403954</v>
      </c>
      <c r="I120">
        <f t="shared" si="20"/>
        <v>4.6495571273128942</v>
      </c>
      <c r="J120">
        <f t="shared" si="15"/>
        <v>-0.68481077025836756</v>
      </c>
      <c r="K120">
        <f t="shared" si="16"/>
        <v>-10.884755497433593</v>
      </c>
      <c r="M120">
        <f t="shared" si="17"/>
        <v>-0.79607635028871349</v>
      </c>
      <c r="N120">
        <f t="shared" si="18"/>
        <v>-12.653271248804614</v>
      </c>
    </row>
    <row r="121" spans="1:14" x14ac:dyDescent="0.25">
      <c r="A121">
        <f t="shared" si="19"/>
        <v>4.7123889803846897</v>
      </c>
      <c r="B121">
        <f t="shared" si="11"/>
        <v>-1.7179467242562886E-15</v>
      </c>
      <c r="C121">
        <f t="shared" si="12"/>
        <v>-9.3482370367620735</v>
      </c>
      <c r="E121">
        <f t="shared" si="13"/>
        <v>-1.9970725018247274E-15</v>
      </c>
      <c r="F121">
        <f t="shared" si="14"/>
        <v>-10.867104819411091</v>
      </c>
      <c r="I121">
        <f t="shared" si="20"/>
        <v>4.7123889803846897</v>
      </c>
      <c r="J121">
        <f t="shared" si="15"/>
        <v>-2.0042711782990032E-15</v>
      </c>
      <c r="K121">
        <f t="shared" si="16"/>
        <v>-10.906276542889085</v>
      </c>
      <c r="M121">
        <f t="shared" si="17"/>
        <v>-2.3299179187955153E-15</v>
      </c>
      <c r="N121">
        <f t="shared" si="18"/>
        <v>-12.678288955979607</v>
      </c>
    </row>
    <row r="122" spans="1:14" x14ac:dyDescent="0.25">
      <c r="A122">
        <f t="shared" si="19"/>
        <v>4.7752208334564852</v>
      </c>
      <c r="B122">
        <f t="shared" si="11"/>
        <v>0.58698066022145445</v>
      </c>
      <c r="C122">
        <f t="shared" si="12"/>
        <v>-9.3297904263716518</v>
      </c>
      <c r="E122">
        <f t="shared" si="13"/>
        <v>0.68235115739032171</v>
      </c>
      <c r="F122">
        <f t="shared" si="14"/>
        <v>-10.845661070403954</v>
      </c>
      <c r="I122">
        <f t="shared" si="20"/>
        <v>4.7752208334564852</v>
      </c>
      <c r="J122">
        <f t="shared" si="15"/>
        <v>0.68481077025836357</v>
      </c>
      <c r="K122">
        <f t="shared" si="16"/>
        <v>-10.884755497433593</v>
      </c>
      <c r="M122">
        <f t="shared" si="17"/>
        <v>0.79607635028870871</v>
      </c>
      <c r="N122">
        <f t="shared" si="18"/>
        <v>-12.653271248804614</v>
      </c>
    </row>
    <row r="123" spans="1:14" x14ac:dyDescent="0.25">
      <c r="A123">
        <f t="shared" si="19"/>
        <v>4.8380526865282807</v>
      </c>
      <c r="B123">
        <f t="shared" si="11"/>
        <v>1.171644775942972</v>
      </c>
      <c r="C123">
        <f t="shared" si="12"/>
        <v>-9.2745233955441453</v>
      </c>
      <c r="E123">
        <f t="shared" si="13"/>
        <v>1.3620093864990168</v>
      </c>
      <c r="F123">
        <f t="shared" si="14"/>
        <v>-10.781414452063158</v>
      </c>
      <c r="I123">
        <f t="shared" si="20"/>
        <v>4.8380526865282807</v>
      </c>
      <c r="J123">
        <f t="shared" si="15"/>
        <v>1.3669189052668005</v>
      </c>
      <c r="K123">
        <f t="shared" si="16"/>
        <v>-10.820277294801501</v>
      </c>
      <c r="M123">
        <f t="shared" si="17"/>
        <v>1.5890109509155197</v>
      </c>
      <c r="N123">
        <f t="shared" si="18"/>
        <v>-12.578316860740353</v>
      </c>
    </row>
    <row r="124" spans="1:14" x14ac:dyDescent="0.25">
      <c r="A124">
        <f t="shared" si="19"/>
        <v>4.9008845396000762</v>
      </c>
      <c r="B124">
        <f t="shared" si="11"/>
        <v>1.751684945007425</v>
      </c>
      <c r="C124">
        <f t="shared" si="12"/>
        <v>-9.1826540580011233</v>
      </c>
      <c r="E124">
        <f t="shared" si="13"/>
        <v>2.0362923868021006</v>
      </c>
      <c r="F124">
        <f t="shared" si="14"/>
        <v>-10.674618516439807</v>
      </c>
      <c r="I124">
        <f t="shared" si="20"/>
        <v>4.9008845396000762</v>
      </c>
      <c r="J124">
        <f t="shared" si="15"/>
        <v>2.0436324358419955</v>
      </c>
      <c r="K124">
        <f t="shared" si="16"/>
        <v>-10.713096401001309</v>
      </c>
      <c r="M124">
        <f t="shared" si="17"/>
        <v>2.3756744512691177</v>
      </c>
      <c r="N124">
        <f t="shared" si="18"/>
        <v>-12.453721602513108</v>
      </c>
    </row>
    <row r="125" spans="1:14" x14ac:dyDescent="0.25">
      <c r="A125">
        <f t="shared" si="19"/>
        <v>4.9637163926718717</v>
      </c>
      <c r="B125">
        <f t="shared" si="11"/>
        <v>2.3248120138626618</v>
      </c>
      <c r="C125">
        <f t="shared" si="12"/>
        <v>-9.0545449800467601</v>
      </c>
      <c r="E125">
        <f t="shared" si="13"/>
        <v>2.7025390713479767</v>
      </c>
      <c r="F125">
        <f t="shared" si="14"/>
        <v>-10.525694738301381</v>
      </c>
      <c r="I125">
        <f t="shared" si="20"/>
        <v>4.9637163926718717</v>
      </c>
      <c r="J125">
        <f t="shared" si="15"/>
        <v>2.7122806828397721</v>
      </c>
      <c r="K125">
        <f t="shared" si="16"/>
        <v>-10.563635810054553</v>
      </c>
      <c r="M125">
        <f t="shared" si="17"/>
        <v>3.1529622499059728</v>
      </c>
      <c r="N125">
        <f t="shared" si="18"/>
        <v>-12.279977194684944</v>
      </c>
    </row>
    <row r="126" spans="1:14" x14ac:dyDescent="0.25">
      <c r="A126">
        <f t="shared" si="19"/>
        <v>5.0265482457436672</v>
      </c>
      <c r="B126">
        <f t="shared" si="11"/>
        <v>2.8887641118047633</v>
      </c>
      <c r="C126">
        <f t="shared" si="12"/>
        <v>-8.8907017496842737</v>
      </c>
      <c r="E126">
        <f t="shared" si="13"/>
        <v>3.3581200688519011</v>
      </c>
      <c r="F126">
        <f t="shared" si="14"/>
        <v>-10.335230851763393</v>
      </c>
      <c r="I126">
        <f t="shared" si="20"/>
        <v>5.0265482457436672</v>
      </c>
      <c r="J126">
        <f t="shared" si="15"/>
        <v>3.370224797105557</v>
      </c>
      <c r="K126">
        <f t="shared" si="16"/>
        <v>-10.372485374631651</v>
      </c>
      <c r="M126">
        <f t="shared" si="17"/>
        <v>3.9178067469938846</v>
      </c>
      <c r="N126">
        <f t="shared" si="18"/>
        <v>-12.057769327057292</v>
      </c>
    </row>
    <row r="127" spans="1:14" x14ac:dyDescent="0.25">
      <c r="A127">
        <f t="shared" si="19"/>
        <v>5.0893800988154627</v>
      </c>
      <c r="B127">
        <f t="shared" si="11"/>
        <v>3.4413155775483575</v>
      </c>
      <c r="C127">
        <f t="shared" si="12"/>
        <v>-8.6917709812910484</v>
      </c>
      <c r="E127">
        <f t="shared" si="13"/>
        <v>4.0004481006231929</v>
      </c>
      <c r="F127">
        <f t="shared" si="14"/>
        <v>-10.103978530771334</v>
      </c>
      <c r="I127">
        <f t="shared" si="20"/>
        <v>5.0893800988154627</v>
      </c>
      <c r="J127">
        <f t="shared" si="15"/>
        <v>4.0148681738064171</v>
      </c>
      <c r="K127">
        <f t="shared" si="16"/>
        <v>-10.14039947817289</v>
      </c>
      <c r="M127">
        <f t="shared" si="17"/>
        <v>4.6671894507270579</v>
      </c>
      <c r="N127">
        <f t="shared" si="18"/>
        <v>-11.787974952566557</v>
      </c>
    </row>
    <row r="128" spans="1:14" x14ac:dyDescent="0.25">
      <c r="A128">
        <f t="shared" si="19"/>
        <v>5.1522119518872582</v>
      </c>
      <c r="B128">
        <f t="shared" si="11"/>
        <v>3.9802857428949068</v>
      </c>
      <c r="C128">
        <f t="shared" si="12"/>
        <v>-8.4585377637271151</v>
      </c>
      <c r="E128">
        <f t="shared" si="13"/>
        <v>4.6269881913722148</v>
      </c>
      <c r="F128">
        <f t="shared" si="14"/>
        <v>-9.8328504225870255</v>
      </c>
      <c r="I128">
        <f t="shared" si="20"/>
        <v>5.1522119518872582</v>
      </c>
      <c r="J128">
        <f t="shared" si="15"/>
        <v>4.6436667000440579</v>
      </c>
      <c r="K128">
        <f t="shared" si="16"/>
        <v>-9.8682940576816325</v>
      </c>
      <c r="M128">
        <f t="shared" si="17"/>
        <v>5.3981528899342504</v>
      </c>
      <c r="N128">
        <f t="shared" si="18"/>
        <v>-11.471658826351531</v>
      </c>
    </row>
    <row r="129" spans="1:14" x14ac:dyDescent="0.25">
      <c r="A129">
        <f t="shared" si="19"/>
        <v>5.2150438049590537</v>
      </c>
      <c r="B129">
        <f t="shared" si="11"/>
        <v>4.5035475388338355</v>
      </c>
      <c r="C129">
        <f t="shared" si="12"/>
        <v>-8.191922561948072</v>
      </c>
      <c r="E129">
        <f t="shared" si="13"/>
        <v>5.2352676735997212</v>
      </c>
      <c r="F129">
        <f t="shared" si="14"/>
        <v>-9.5229165459868188</v>
      </c>
      <c r="I129">
        <f t="shared" si="20"/>
        <v>5.2150438049590537</v>
      </c>
      <c r="J129">
        <f t="shared" si="15"/>
        <v>5.2541387953061411</v>
      </c>
      <c r="K129">
        <f t="shared" si="16"/>
        <v>-9.5572429889394162</v>
      </c>
      <c r="M129">
        <f t="shared" si="17"/>
        <v>6.1078122858663413</v>
      </c>
      <c r="N129">
        <f t="shared" si="18"/>
        <v>-11.110069303651288</v>
      </c>
    </row>
    <row r="130" spans="1:14" x14ac:dyDescent="0.25">
      <c r="A130">
        <f t="shared" si="19"/>
        <v>5.2778756580308492</v>
      </c>
      <c r="B130">
        <f t="shared" si="11"/>
        <v>5.0090358901121474</v>
      </c>
      <c r="C130">
        <f t="shared" si="12"/>
        <v>-7.8929775843504428</v>
      </c>
      <c r="E130">
        <f t="shared" si="13"/>
        <v>5.8228859460858216</v>
      </c>
      <c r="F130">
        <f t="shared" si="14"/>
        <v>-9.1754000683863364</v>
      </c>
      <c r="I130">
        <f t="shared" si="20"/>
        <v>5.2778756580308492</v>
      </c>
      <c r="J130">
        <f t="shared" si="15"/>
        <v>5.8438752051308382</v>
      </c>
      <c r="K130">
        <f t="shared" si="16"/>
        <v>-9.2084738484088486</v>
      </c>
      <c r="M130">
        <f t="shared" si="17"/>
        <v>6.7933669371001262</v>
      </c>
      <c r="N130">
        <f t="shared" si="18"/>
        <v>-10.704633413117392</v>
      </c>
    </row>
    <row r="131" spans="1:14" x14ac:dyDescent="0.25">
      <c r="A131">
        <f t="shared" si="19"/>
        <v>5.3407075111026447</v>
      </c>
      <c r="B131">
        <f t="shared" si="11"/>
        <v>5.4947558651430084</v>
      </c>
      <c r="C131">
        <f t="shared" si="12"/>
        <v>-7.5628826301858387</v>
      </c>
      <c r="E131">
        <f t="shared" si="13"/>
        <v>6.3875239479662662</v>
      </c>
      <c r="F131">
        <f t="shared" si="14"/>
        <v>-8.7916724785574907</v>
      </c>
      <c r="I131">
        <f t="shared" si="20"/>
        <v>5.3407075111026447</v>
      </c>
      <c r="J131">
        <f t="shared" si="15"/>
        <v>6.4105485093335099</v>
      </c>
      <c r="K131">
        <f t="shared" si="16"/>
        <v>-8.8233630685501439</v>
      </c>
      <c r="M131">
        <f t="shared" si="17"/>
        <v>7.4521112726273113</v>
      </c>
      <c r="N131">
        <f t="shared" si="18"/>
        <v>-10.256951224983741</v>
      </c>
    </row>
    <row r="132" spans="1:14" x14ac:dyDescent="0.25">
      <c r="A132">
        <f t="shared" si="19"/>
        <v>5.4035393641744403</v>
      </c>
      <c r="B132">
        <f t="shared" si="11"/>
        <v>5.9587905490893194</v>
      </c>
      <c r="C132">
        <f t="shared" si="12"/>
        <v>-7.2029404334323042</v>
      </c>
      <c r="E132">
        <f t="shared" si="13"/>
        <v>6.9269533110061978</v>
      </c>
      <c r="F132">
        <f t="shared" si="14"/>
        <v>-8.3732481739888751</v>
      </c>
      <c r="I132">
        <f t="shared" si="20"/>
        <v>5.4035393641744403</v>
      </c>
      <c r="J132">
        <f t="shared" si="15"/>
        <v>6.9519223072708725</v>
      </c>
      <c r="K132">
        <f t="shared" si="16"/>
        <v>-8.4034305056710217</v>
      </c>
      <c r="M132">
        <f t="shared" si="17"/>
        <v>8.0814455295072296</v>
      </c>
      <c r="N132">
        <f t="shared" si="18"/>
        <v>-9.7687895363203552</v>
      </c>
    </row>
    <row r="133" spans="1:14" x14ac:dyDescent="0.25">
      <c r="A133">
        <f t="shared" si="19"/>
        <v>5.4663712172462358</v>
      </c>
      <c r="B133">
        <f t="shared" si="11"/>
        <v>6.3993086090508271</v>
      </c>
      <c r="C133">
        <f t="shared" si="12"/>
        <v>-6.8145715214984808</v>
      </c>
      <c r="E133">
        <f t="shared" si="13"/>
        <v>7.4390451539515317</v>
      </c>
      <c r="F133">
        <f t="shared" si="14"/>
        <v>-7.9217784842507424</v>
      </c>
      <c r="I133">
        <f t="shared" si="20"/>
        <v>5.4663712172462358</v>
      </c>
      <c r="J133">
        <f t="shared" si="15"/>
        <v>7.465860043892631</v>
      </c>
      <c r="K133">
        <f t="shared" si="16"/>
        <v>-7.9503334417482261</v>
      </c>
      <c r="M133">
        <f t="shared" si="17"/>
        <v>8.6788860129434546</v>
      </c>
      <c r="N133">
        <f t="shared" si="18"/>
        <v>-9.2420748982925325</v>
      </c>
    </row>
    <row r="134" spans="1:14" x14ac:dyDescent="0.25">
      <c r="A134">
        <f t="shared" si="19"/>
        <v>5.5292030703180313</v>
      </c>
      <c r="B134">
        <f t="shared" si="11"/>
        <v>6.8145715214984213</v>
      </c>
      <c r="C134">
        <f t="shared" si="12"/>
        <v>-6.3993086090508902</v>
      </c>
      <c r="E134">
        <f t="shared" si="13"/>
        <v>7.9217784842506731</v>
      </c>
      <c r="F134">
        <f t="shared" si="14"/>
        <v>-7.4390451539516054</v>
      </c>
      <c r="I134">
        <f t="shared" si="20"/>
        <v>5.5292030703180313</v>
      </c>
      <c r="J134">
        <f t="shared" si="15"/>
        <v>7.9503334417481577</v>
      </c>
      <c r="K134">
        <f t="shared" si="16"/>
        <v>-7.4658600438927047</v>
      </c>
      <c r="M134">
        <f t="shared" si="17"/>
        <v>9.2420748982924525</v>
      </c>
      <c r="N134">
        <f t="shared" si="18"/>
        <v>-8.6788860129435399</v>
      </c>
    </row>
    <row r="135" spans="1:14" x14ac:dyDescent="0.25">
      <c r="A135">
        <f t="shared" si="19"/>
        <v>5.5920349233898268</v>
      </c>
      <c r="B135">
        <f t="shared" si="11"/>
        <v>7.2029404334322491</v>
      </c>
      <c r="C135">
        <f t="shared" si="12"/>
        <v>-5.9587905490893869</v>
      </c>
      <c r="E135">
        <f t="shared" si="13"/>
        <v>8.3732481739888112</v>
      </c>
      <c r="F135">
        <f t="shared" si="14"/>
        <v>-6.926953311006276</v>
      </c>
      <c r="I135">
        <f t="shared" si="20"/>
        <v>5.5920349233898268</v>
      </c>
      <c r="J135">
        <f t="shared" si="15"/>
        <v>8.403430505670956</v>
      </c>
      <c r="K135">
        <f t="shared" si="16"/>
        <v>-6.9519223072709515</v>
      </c>
      <c r="M135">
        <f t="shared" si="17"/>
        <v>9.7687895363202806</v>
      </c>
      <c r="N135">
        <f t="shared" si="18"/>
        <v>-8.081445529507322</v>
      </c>
    </row>
    <row r="136" spans="1:14" x14ac:dyDescent="0.25">
      <c r="A136">
        <f t="shared" si="19"/>
        <v>5.6548667764616223</v>
      </c>
      <c r="B136">
        <f t="shared" si="11"/>
        <v>7.5628826301857863</v>
      </c>
      <c r="C136">
        <f t="shared" si="12"/>
        <v>-5.4947558651430786</v>
      </c>
      <c r="E136">
        <f t="shared" si="13"/>
        <v>8.7916724785574303</v>
      </c>
      <c r="F136">
        <f t="shared" si="14"/>
        <v>-6.387523947966347</v>
      </c>
      <c r="I136">
        <f t="shared" si="20"/>
        <v>5.6548667764616223</v>
      </c>
      <c r="J136">
        <f t="shared" si="15"/>
        <v>8.8233630685500835</v>
      </c>
      <c r="K136">
        <f t="shared" si="16"/>
        <v>-6.4105485093335908</v>
      </c>
      <c r="M136">
        <f t="shared" si="17"/>
        <v>10.25695122498367</v>
      </c>
      <c r="N136">
        <f t="shared" si="18"/>
        <v>-7.4521112726274055</v>
      </c>
    </row>
    <row r="137" spans="1:14" x14ac:dyDescent="0.25">
      <c r="A137">
        <f t="shared" si="19"/>
        <v>5.7176986295334178</v>
      </c>
      <c r="B137">
        <f t="shared" si="11"/>
        <v>7.8929775843503975</v>
      </c>
      <c r="C137">
        <f t="shared" si="12"/>
        <v>-5.0090358901122212</v>
      </c>
      <c r="E137">
        <f t="shared" si="13"/>
        <v>9.1754000683862831</v>
      </c>
      <c r="F137">
        <f t="shared" si="14"/>
        <v>-5.8228859460859077</v>
      </c>
      <c r="I137">
        <f t="shared" si="20"/>
        <v>5.7176986295334178</v>
      </c>
      <c r="J137">
        <f t="shared" si="15"/>
        <v>9.2084738484087953</v>
      </c>
      <c r="K137">
        <f t="shared" si="16"/>
        <v>-5.8438752051309244</v>
      </c>
      <c r="M137">
        <f t="shared" si="17"/>
        <v>10.70463341311733</v>
      </c>
      <c r="N137">
        <f t="shared" si="18"/>
        <v>-6.7933669371002257</v>
      </c>
    </row>
    <row r="138" spans="1:14" x14ac:dyDescent="0.25">
      <c r="A138">
        <f t="shared" si="19"/>
        <v>5.7805304826052133</v>
      </c>
      <c r="B138">
        <f t="shared" si="11"/>
        <v>8.1919225619480294</v>
      </c>
      <c r="C138">
        <f t="shared" si="12"/>
        <v>-4.5035475388339119</v>
      </c>
      <c r="E138">
        <f t="shared" si="13"/>
        <v>9.5229165459867708</v>
      </c>
      <c r="F138">
        <f t="shared" si="14"/>
        <v>-5.23526767359981</v>
      </c>
      <c r="I138">
        <f t="shared" si="20"/>
        <v>5.7805304826052133</v>
      </c>
      <c r="J138">
        <f t="shared" si="15"/>
        <v>9.5572429889393664</v>
      </c>
      <c r="K138">
        <f t="shared" si="16"/>
        <v>-5.25413879530623</v>
      </c>
      <c r="M138">
        <f t="shared" si="17"/>
        <v>11.110069303651233</v>
      </c>
      <c r="N138">
        <f t="shared" si="18"/>
        <v>-6.1078122858664452</v>
      </c>
    </row>
    <row r="139" spans="1:14" x14ac:dyDescent="0.25">
      <c r="A139">
        <f t="shared" si="19"/>
        <v>5.8433623356770088</v>
      </c>
      <c r="B139">
        <f t="shared" si="11"/>
        <v>8.4585377637270778</v>
      </c>
      <c r="C139">
        <f t="shared" si="12"/>
        <v>-3.9802857428949858</v>
      </c>
      <c r="E139">
        <f t="shared" si="13"/>
        <v>9.8328504225869828</v>
      </c>
      <c r="F139">
        <f t="shared" si="14"/>
        <v>-4.6269881913723063</v>
      </c>
      <c r="I139">
        <f t="shared" si="20"/>
        <v>5.8433623356770088</v>
      </c>
      <c r="J139">
        <f t="shared" si="15"/>
        <v>9.8682940576815898</v>
      </c>
      <c r="K139">
        <f t="shared" si="16"/>
        <v>-4.6436667000441494</v>
      </c>
      <c r="M139">
        <f t="shared" si="17"/>
        <v>11.471658826351479</v>
      </c>
      <c r="N139">
        <f t="shared" si="18"/>
        <v>-5.3981528899343578</v>
      </c>
    </row>
    <row r="140" spans="1:14" x14ac:dyDescent="0.25">
      <c r="A140">
        <f t="shared" si="19"/>
        <v>5.9061941887488043</v>
      </c>
      <c r="B140">
        <f t="shared" si="11"/>
        <v>8.6917709812910164</v>
      </c>
      <c r="C140">
        <f t="shared" si="12"/>
        <v>-3.4413155775484388</v>
      </c>
      <c r="E140">
        <f t="shared" si="13"/>
        <v>10.103978530771297</v>
      </c>
      <c r="F140">
        <f t="shared" si="14"/>
        <v>-4.000448100623287</v>
      </c>
      <c r="I140">
        <f t="shared" si="20"/>
        <v>5.9061941887488043</v>
      </c>
      <c r="J140">
        <f t="shared" si="15"/>
        <v>10.140399478172853</v>
      </c>
      <c r="K140">
        <f t="shared" si="16"/>
        <v>-4.0148681738065113</v>
      </c>
      <c r="M140">
        <f t="shared" si="17"/>
        <v>11.787974952566513</v>
      </c>
      <c r="N140">
        <f t="shared" si="18"/>
        <v>-4.6671894507271681</v>
      </c>
    </row>
    <row r="141" spans="1:14" x14ac:dyDescent="0.25">
      <c r="A141">
        <f t="shared" si="19"/>
        <v>5.9690260418205998</v>
      </c>
      <c r="B141">
        <f t="shared" si="11"/>
        <v>8.8907017496842453</v>
      </c>
      <c r="C141">
        <f t="shared" si="12"/>
        <v>-2.8887641118048459</v>
      </c>
      <c r="E141">
        <f t="shared" si="13"/>
        <v>10.335230851763361</v>
      </c>
      <c r="F141">
        <f t="shared" si="14"/>
        <v>-3.358120068851997</v>
      </c>
      <c r="I141">
        <f t="shared" si="20"/>
        <v>5.9690260418205998</v>
      </c>
      <c r="J141">
        <f t="shared" si="15"/>
        <v>10.372485374631619</v>
      </c>
      <c r="K141">
        <f t="shared" si="16"/>
        <v>-3.3702247971056534</v>
      </c>
      <c r="M141">
        <f t="shared" si="17"/>
        <v>12.057769327057256</v>
      </c>
      <c r="N141">
        <f t="shared" si="18"/>
        <v>-3.9178067469939966</v>
      </c>
    </row>
    <row r="142" spans="1:14" x14ac:dyDescent="0.25">
      <c r="A142">
        <f t="shared" si="19"/>
        <v>6.0318578948923953</v>
      </c>
      <c r="B142">
        <f t="shared" si="11"/>
        <v>9.0545449800467388</v>
      </c>
      <c r="C142">
        <f t="shared" si="12"/>
        <v>-2.3248120138627462</v>
      </c>
      <c r="E142">
        <f t="shared" si="13"/>
        <v>10.525694738301356</v>
      </c>
      <c r="F142">
        <f t="shared" si="14"/>
        <v>-2.7025390713480748</v>
      </c>
      <c r="I142">
        <f t="shared" si="20"/>
        <v>6.0318578948923953</v>
      </c>
      <c r="J142">
        <f t="shared" si="15"/>
        <v>10.563635810054528</v>
      </c>
      <c r="K142">
        <f t="shared" si="16"/>
        <v>-2.7122806828398702</v>
      </c>
      <c r="M142">
        <f t="shared" si="17"/>
        <v>12.279977194684916</v>
      </c>
      <c r="N142">
        <f t="shared" si="18"/>
        <v>-3.1529622499060874</v>
      </c>
    </row>
    <row r="143" spans="1:14" x14ac:dyDescent="0.25">
      <c r="A143">
        <f t="shared" si="19"/>
        <v>6.0946897479641908</v>
      </c>
      <c r="B143">
        <f t="shared" si="11"/>
        <v>9.1826540580011073</v>
      </c>
      <c r="C143">
        <f t="shared" si="12"/>
        <v>-1.7516849450075103</v>
      </c>
      <c r="E143">
        <f t="shared" si="13"/>
        <v>10.674618516439788</v>
      </c>
      <c r="F143">
        <f t="shared" si="14"/>
        <v>-2.0362923868022</v>
      </c>
      <c r="I143">
        <f t="shared" si="20"/>
        <v>6.0946897479641908</v>
      </c>
      <c r="J143">
        <f t="shared" si="15"/>
        <v>10.713096401001289</v>
      </c>
      <c r="K143">
        <f t="shared" si="16"/>
        <v>-2.043632435842095</v>
      </c>
      <c r="M143">
        <f t="shared" si="17"/>
        <v>12.453721602513086</v>
      </c>
      <c r="N143">
        <f t="shared" si="18"/>
        <v>-2.3756744512692332</v>
      </c>
    </row>
    <row r="144" spans="1:14" x14ac:dyDescent="0.25">
      <c r="A144">
        <f t="shared" si="19"/>
        <v>6.1575216010359863</v>
      </c>
      <c r="B144">
        <f t="shared" si="11"/>
        <v>9.2745233955441346</v>
      </c>
      <c r="C144">
        <f t="shared" si="12"/>
        <v>-1.1716447759430584</v>
      </c>
      <c r="E144">
        <f t="shared" si="13"/>
        <v>10.781414452063146</v>
      </c>
      <c r="F144">
        <f t="shared" si="14"/>
        <v>-1.3620093864991172</v>
      </c>
      <c r="I144">
        <f t="shared" si="20"/>
        <v>6.1575216010359863</v>
      </c>
      <c r="J144">
        <f t="shared" si="15"/>
        <v>10.820277294801489</v>
      </c>
      <c r="K144">
        <f t="shared" si="16"/>
        <v>-1.3669189052669013</v>
      </c>
      <c r="M144">
        <f t="shared" si="17"/>
        <v>12.578316860740337</v>
      </c>
      <c r="N144">
        <f t="shared" si="18"/>
        <v>-1.5890109509156367</v>
      </c>
    </row>
    <row r="145" spans="1:14" x14ac:dyDescent="0.25">
      <c r="A145">
        <f t="shared" si="19"/>
        <v>6.2203534541077818</v>
      </c>
      <c r="B145">
        <f t="shared" si="11"/>
        <v>9.3297904263716465</v>
      </c>
      <c r="C145">
        <f t="shared" si="12"/>
        <v>-0.58698066022154138</v>
      </c>
      <c r="E145">
        <f t="shared" si="13"/>
        <v>10.845661070403949</v>
      </c>
      <c r="F145">
        <f t="shared" si="14"/>
        <v>-0.68235115739042274</v>
      </c>
      <c r="I145">
        <f t="shared" si="20"/>
        <v>6.2203534541077818</v>
      </c>
      <c r="J145">
        <f t="shared" si="15"/>
        <v>10.884755497433588</v>
      </c>
      <c r="K145">
        <f t="shared" si="16"/>
        <v>-0.68481077025846493</v>
      </c>
      <c r="M145">
        <f t="shared" si="17"/>
        <v>12.653271248804607</v>
      </c>
      <c r="N145">
        <f t="shared" si="18"/>
        <v>-0.79607635028882662</v>
      </c>
    </row>
    <row r="146" spans="1:14" x14ac:dyDescent="0.25">
      <c r="A146">
        <f t="shared" si="19"/>
        <v>6.2831853071795774</v>
      </c>
      <c r="B146">
        <f t="shared" si="11"/>
        <v>9.3482370367620735</v>
      </c>
      <c r="C146">
        <f t="shared" si="12"/>
        <v>-8.5319619615276918E-14</v>
      </c>
      <c r="E146">
        <f t="shared" si="13"/>
        <v>10.867104819411091</v>
      </c>
      <c r="F146">
        <f t="shared" si="14"/>
        <v>-9.9182043187967888E-14</v>
      </c>
      <c r="I146">
        <f t="shared" si="20"/>
        <v>6.2831853071795774</v>
      </c>
      <c r="J146">
        <f t="shared" si="15"/>
        <v>10.906276542889085</v>
      </c>
      <c r="K146">
        <f t="shared" si="16"/>
        <v>-9.9539556217823065E-14</v>
      </c>
      <c r="M146">
        <f t="shared" si="17"/>
        <v>12.678288955979607</v>
      </c>
      <c r="N146">
        <f>$M$37*SIN(A146)</f>
        <v>-1.1571238371929587E-13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E49" sqref="E49:F49"/>
    </sheetView>
  </sheetViews>
  <sheetFormatPr defaultRowHeight="15" x14ac:dyDescent="0.25"/>
  <sheetData>
    <row r="1" spans="1:7" x14ac:dyDescent="0.25">
      <c r="A1" t="s">
        <v>41</v>
      </c>
    </row>
    <row r="2" spans="1:7" x14ac:dyDescent="0.25">
      <c r="C2" t="s">
        <v>43</v>
      </c>
      <c r="D2" s="2" t="s">
        <v>45</v>
      </c>
    </row>
    <row r="3" spans="1:7" x14ac:dyDescent="0.25">
      <c r="A3" t="s">
        <v>42</v>
      </c>
      <c r="C3">
        <f>facts!E37</f>
        <v>10.867104819411091</v>
      </c>
    </row>
    <row r="4" spans="1:7" x14ac:dyDescent="0.25">
      <c r="A4" t="s">
        <v>44</v>
      </c>
      <c r="C4">
        <f>facts!M37</f>
        <v>12.678288955979607</v>
      </c>
      <c r="D4">
        <f>-facts!M37</f>
        <v>-12.678288955979607</v>
      </c>
    </row>
    <row r="6" spans="1:7" x14ac:dyDescent="0.25">
      <c r="C6" t="s">
        <v>47</v>
      </c>
      <c r="D6" t="s">
        <v>48</v>
      </c>
      <c r="E6" t="s">
        <v>49</v>
      </c>
      <c r="F6" t="s">
        <v>50</v>
      </c>
      <c r="G6" t="s">
        <v>51</v>
      </c>
    </row>
    <row r="7" spans="1:7" x14ac:dyDescent="0.25">
      <c r="A7" t="s">
        <v>46</v>
      </c>
      <c r="C7" s="4" t="s">
        <v>52</v>
      </c>
      <c r="D7" s="4"/>
      <c r="E7" s="4"/>
      <c r="F7" s="4"/>
      <c r="G7" s="4"/>
    </row>
    <row r="9" spans="1:7" x14ac:dyDescent="0.25">
      <c r="A9">
        <v>0</v>
      </c>
      <c r="C9">
        <f>facts!$C$28-A9*2*PI()*facts!$B$14</f>
        <v>0</v>
      </c>
      <c r="D9">
        <f>facts!$C$29-A9*2*PI()*facts!$B$14</f>
        <v>2.7279496208671374</v>
      </c>
      <c r="E9">
        <f>facts!$C$30-A9*2*PI()*facts!$B$14</f>
        <v>4.2622685662953526</v>
      </c>
      <c r="F9">
        <f>facts!$C$31-A9*2*PI()*facts!$B$14</f>
        <v>7.4649477437049461</v>
      </c>
      <c r="G9">
        <f>facts!$C$32-A9*2*PI()*facts!$B$14</f>
        <v>8.2810637019374962</v>
      </c>
    </row>
    <row r="10" spans="1:7" x14ac:dyDescent="0.25">
      <c r="A10">
        <v>1</v>
      </c>
      <c r="C10">
        <f>facts!$C$28-A10*2*PI()*facts!$B$14</f>
        <v>-165.97033988914876</v>
      </c>
      <c r="D10">
        <f>facts!$C$29-A10*2*PI()*facts!$B$14</f>
        <v>-163.24239026828161</v>
      </c>
      <c r="E10">
        <f>facts!$C$30-A10*2*PI()*facts!$B$14</f>
        <v>-161.70807132285341</v>
      </c>
      <c r="F10">
        <f>facts!$C$31-A10*2*PI()*facts!$B$14</f>
        <v>-158.50539214544381</v>
      </c>
      <c r="G10">
        <f>facts!$C$32-A10*2*PI()*facts!$B$14</f>
        <v>-157.68927618721128</v>
      </c>
    </row>
    <row r="11" spans="1:7" x14ac:dyDescent="0.25">
      <c r="A11">
        <v>2</v>
      </c>
      <c r="C11">
        <f>facts!$C$28-A11*2*PI()*facts!$B$14</f>
        <v>-331.94067977829752</v>
      </c>
      <c r="D11">
        <f>facts!$C$29-A11*2*PI()*facts!$B$14</f>
        <v>-329.21273015743037</v>
      </c>
      <c r="E11">
        <f>facts!$C$30-A11*2*PI()*facts!$B$14</f>
        <v>-327.67841121200217</v>
      </c>
      <c r="F11">
        <f>facts!$C$31-A11*2*PI()*facts!$B$14</f>
        <v>-324.47573203459257</v>
      </c>
      <c r="G11">
        <f>facts!$C$32-A11*2*PI()*facts!$B$14</f>
        <v>-323.65961607636001</v>
      </c>
    </row>
    <row r="12" spans="1:7" x14ac:dyDescent="0.25">
      <c r="A12">
        <v>3</v>
      </c>
      <c r="C12">
        <f>facts!$C$28-A12*2*PI()*facts!$B$14</f>
        <v>-497.91101966744628</v>
      </c>
      <c r="D12">
        <f>facts!$C$29-A12*2*PI()*facts!$B$14</f>
        <v>-495.18307004657913</v>
      </c>
      <c r="E12">
        <f>facts!$C$30-A12*2*PI()*facts!$B$14</f>
        <v>-493.64875110115094</v>
      </c>
      <c r="F12">
        <f>facts!$C$31-A12*2*PI()*facts!$B$14</f>
        <v>-490.44607192374133</v>
      </c>
      <c r="G12">
        <f>facts!$C$32-A12*2*PI()*facts!$B$14</f>
        <v>-489.62995596550877</v>
      </c>
    </row>
    <row r="13" spans="1:7" x14ac:dyDescent="0.25">
      <c r="A13">
        <v>4</v>
      </c>
      <c r="C13">
        <f>facts!$C$28-A13*2*PI()*facts!$B$14</f>
        <v>-663.88135955659504</v>
      </c>
      <c r="D13">
        <f>facts!$C$29-A13*2*PI()*facts!$B$14</f>
        <v>-661.15340993572795</v>
      </c>
      <c r="E13">
        <f>facts!$C$30-A13*2*PI()*facts!$B$14</f>
        <v>-659.6190909902997</v>
      </c>
      <c r="F13">
        <f>facts!$C$31-A13*2*PI()*facts!$B$14</f>
        <v>-656.41641181289015</v>
      </c>
      <c r="G13">
        <f>facts!$C$32-A13*2*PI()*facts!$B$14</f>
        <v>-655.60029585465759</v>
      </c>
    </row>
    <row r="14" spans="1:7" x14ac:dyDescent="0.25">
      <c r="A14">
        <v>5</v>
      </c>
      <c r="C14">
        <f>facts!$C$28-A14*2*PI()*facts!$B$14</f>
        <v>-829.85169944574386</v>
      </c>
      <c r="D14">
        <f>facts!$C$29-A14*2*PI()*facts!$B$14</f>
        <v>-827.12374982487677</v>
      </c>
      <c r="E14">
        <f>facts!$C$30-A14*2*PI()*facts!$B$14</f>
        <v>-825.58943087944851</v>
      </c>
      <c r="F14">
        <f>facts!$C$31-A14*2*PI()*facts!$B$14</f>
        <v>-822.38675170203896</v>
      </c>
      <c r="G14">
        <f>facts!$C$32-A14*2*PI()*facts!$B$14</f>
        <v>-821.57063574380641</v>
      </c>
    </row>
    <row r="15" spans="1:7" x14ac:dyDescent="0.25">
      <c r="A15">
        <v>6</v>
      </c>
      <c r="C15">
        <f>facts!$C$28-A15*2*PI()*facts!$B$14</f>
        <v>-995.82203933489257</v>
      </c>
      <c r="D15">
        <f>facts!$C$29-A15*2*PI()*facts!$B$14</f>
        <v>-993.09408971402547</v>
      </c>
      <c r="E15">
        <f>facts!$C$30-A15*2*PI()*facts!$B$14</f>
        <v>-991.55977076859722</v>
      </c>
      <c r="F15">
        <f>facts!$C$31-A15*2*PI()*facts!$B$14</f>
        <v>-988.35709159118767</v>
      </c>
      <c r="G15">
        <f>facts!$C$32-A15*2*PI()*facts!$B$14</f>
        <v>-987.54097563295511</v>
      </c>
    </row>
    <row r="16" spans="1:7" x14ac:dyDescent="0.25">
      <c r="A16">
        <v>7</v>
      </c>
      <c r="C16">
        <f>facts!$C$28-A16*2*PI()*facts!$B$14</f>
        <v>-1161.7923792240413</v>
      </c>
      <c r="D16">
        <f>facts!$C$29-A16*2*PI()*facts!$B$14</f>
        <v>-1159.0644296031742</v>
      </c>
      <c r="E16">
        <f>facts!$C$30-A16*2*PI()*facts!$B$14</f>
        <v>-1157.5301106577458</v>
      </c>
      <c r="F16">
        <f>facts!$C$31-A16*2*PI()*facts!$B$14</f>
        <v>-1154.3274314803364</v>
      </c>
      <c r="G16">
        <f>facts!$C$32-A16*2*PI()*facts!$B$14</f>
        <v>-1153.5113155221038</v>
      </c>
    </row>
    <row r="17" spans="1:12" x14ac:dyDescent="0.25">
      <c r="A17">
        <v>8</v>
      </c>
      <c r="C17">
        <f>facts!$C$28-A17*2*PI()*facts!$B$14</f>
        <v>-1327.7627191131901</v>
      </c>
      <c r="D17">
        <f>facts!$C$29-A17*2*PI()*facts!$B$14</f>
        <v>-1325.034769492323</v>
      </c>
      <c r="E17">
        <f>facts!$C$30-A17*2*PI()*facts!$B$14</f>
        <v>-1323.5004505468946</v>
      </c>
      <c r="F17">
        <f>facts!$C$31-A17*2*PI()*facts!$B$14</f>
        <v>-1320.2977713694852</v>
      </c>
      <c r="G17">
        <f>facts!$C$32-A17*2*PI()*facts!$B$14</f>
        <v>-1319.4816554112526</v>
      </c>
    </row>
    <row r="18" spans="1:12" x14ac:dyDescent="0.25">
      <c r="A18">
        <v>9</v>
      </c>
      <c r="C18">
        <f>facts!$C$28-A18*2*PI()*facts!$B$14</f>
        <v>-1493.7330590023389</v>
      </c>
      <c r="D18">
        <f>facts!$C$29-A18*2*PI()*facts!$B$14</f>
        <v>-1491.0051093814718</v>
      </c>
      <c r="E18">
        <f>facts!$C$30-A18*2*PI()*facts!$B$14</f>
        <v>-1489.4707904360434</v>
      </c>
      <c r="F18">
        <f>facts!$C$31-A18*2*PI()*facts!$B$14</f>
        <v>-1486.268111258634</v>
      </c>
      <c r="G18">
        <f>facts!$C$32-A18*2*PI()*facts!$B$14</f>
        <v>-1485.4519953004014</v>
      </c>
    </row>
    <row r="19" spans="1:12" x14ac:dyDescent="0.25">
      <c r="A19">
        <v>10</v>
      </c>
      <c r="C19">
        <f>facts!$C$28-A19*2*PI()*facts!$B$14</f>
        <v>-1659.7033988914877</v>
      </c>
      <c r="D19">
        <f>facts!$C$29-A19*2*PI()*facts!$B$14</f>
        <v>-1656.9754492706206</v>
      </c>
      <c r="E19">
        <f>facts!$C$30-A19*2*PI()*facts!$B$14</f>
        <v>-1655.4411303251923</v>
      </c>
      <c r="F19">
        <f>facts!$C$31-A19*2*PI()*facts!$B$14</f>
        <v>-1652.2384511477828</v>
      </c>
      <c r="G19">
        <f>facts!$C$32-A19*2*PI()*facts!$B$14</f>
        <v>-1651.4223351895503</v>
      </c>
    </row>
    <row r="21" spans="1:12" x14ac:dyDescent="0.25">
      <c r="A21" t="s">
        <v>53</v>
      </c>
    </row>
    <row r="22" spans="1:12" x14ac:dyDescent="0.25">
      <c r="C22" t="s">
        <v>55</v>
      </c>
      <c r="E22" t="s">
        <v>56</v>
      </c>
      <c r="I22" s="4" t="s">
        <v>61</v>
      </c>
      <c r="J22" s="4"/>
      <c r="K22" s="4" t="s">
        <v>62</v>
      </c>
      <c r="L22" s="4"/>
    </row>
    <row r="23" spans="1:12" x14ac:dyDescent="0.25">
      <c r="C23" t="s">
        <v>37</v>
      </c>
      <c r="D23" t="s">
        <v>38</v>
      </c>
      <c r="E23" t="s">
        <v>37</v>
      </c>
      <c r="F23" t="s">
        <v>38</v>
      </c>
      <c r="I23" t="s">
        <v>58</v>
      </c>
      <c r="J23" t="s">
        <v>59</v>
      </c>
      <c r="K23" t="s">
        <v>37</v>
      </c>
      <c r="L23" t="s">
        <v>60</v>
      </c>
    </row>
    <row r="24" spans="1:12" x14ac:dyDescent="0.25">
      <c r="A24" t="s">
        <v>54</v>
      </c>
      <c r="C24">
        <f>facts!E37</f>
        <v>10.867104819411091</v>
      </c>
      <c r="D24">
        <f>facts!E40</f>
        <v>0</v>
      </c>
      <c r="E24">
        <f>facts!E37</f>
        <v>10.867104819411091</v>
      </c>
      <c r="F24">
        <f>facts!B39</f>
        <v>15.946112979487005</v>
      </c>
    </row>
    <row r="25" spans="1:12" x14ac:dyDescent="0.25">
      <c r="A25" t="s">
        <v>48</v>
      </c>
      <c r="C25">
        <f>C24*COS(D9)+D24*SIN(D9)</f>
        <v>-9.9506013810348044</v>
      </c>
      <c r="D25">
        <f>-C24*SIN(D9)+D24*COS(D9)</f>
        <v>-4.3680086208495545</v>
      </c>
      <c r="E25">
        <f>E24*COS(D9)+F24*SIN(D9)</f>
        <v>-3.5410967226252588</v>
      </c>
      <c r="F25">
        <f>-E24*SIN(D9)+F24*COS(D9)</f>
        <v>-18.969267785332264</v>
      </c>
      <c r="I25">
        <f>(F25-D25)/(E25-C25)</f>
        <v>-2.2780635856665192</v>
      </c>
      <c r="J25">
        <f>F25-I25*E25</f>
        <v>-27.036111282467921</v>
      </c>
      <c r="K25">
        <f>D4</f>
        <v>-12.678288955979607</v>
      </c>
      <c r="L25">
        <f>I25*K25+J25</f>
        <v>1.8458371167072123</v>
      </c>
    </row>
    <row r="26" spans="1:12" x14ac:dyDescent="0.25">
      <c r="A26" t="s">
        <v>49</v>
      </c>
      <c r="C26">
        <f>C24*COS(E9)+D24*SIN(E9)</f>
        <v>-4.7279943000810833</v>
      </c>
      <c r="D26">
        <f>-C24*SIN(E9)+D24*COS(E9)</f>
        <v>9.7846837994116385</v>
      </c>
      <c r="E26">
        <f>E24*COS(E9)+F24*SIN(E9)</f>
        <v>-19.085790228880228</v>
      </c>
      <c r="F26">
        <f>-E24*SIN(E9)+F24*COS(E9)</f>
        <v>2.8469453190765206</v>
      </c>
      <c r="I26">
        <f t="shared" ref="I26:I28" si="0">(F26-D26)/(E26-C26)</f>
        <v>0.4832035860336521</v>
      </c>
      <c r="J26">
        <f t="shared" ref="J26:J28" si="1">F26-I26*E26</f>
        <v>12.069267599957485</v>
      </c>
      <c r="K26">
        <f>D4</f>
        <v>-12.678288955979607</v>
      </c>
      <c r="L26">
        <f t="shared" ref="L26:L28" si="2">I26*K26+J26</f>
        <v>5.9430729116572918</v>
      </c>
    </row>
    <row r="27" spans="1:12" x14ac:dyDescent="0.25">
      <c r="A27" t="s">
        <v>50</v>
      </c>
      <c r="C27">
        <f>C24*COS(F9)+D24*SIN(F9)</f>
        <v>4.1218349818867255</v>
      </c>
      <c r="D27">
        <f>-C24*SIN(F9)+D24*COS(F9)</f>
        <v>-10.055070538696516</v>
      </c>
      <c r="E27">
        <f>E24*COS(F9)+F24*SIN(F9)</f>
        <v>18.876389528960193</v>
      </c>
      <c r="F27">
        <f>-E24*SIN(F9)+F24*COS(F9)</f>
        <v>-4.0067948115162766</v>
      </c>
      <c r="I27">
        <f t="shared" si="0"/>
        <v>0.40992601354948399</v>
      </c>
      <c r="J27">
        <f t="shared" si="1"/>
        <v>-11.74471792133015</v>
      </c>
      <c r="K27">
        <f>C4</f>
        <v>12.678288955979607</v>
      </c>
      <c r="L27">
        <f t="shared" si="2"/>
        <v>-6.5475574709769804</v>
      </c>
    </row>
    <row r="28" spans="1:12" x14ac:dyDescent="0.25">
      <c r="A28" t="s">
        <v>51</v>
      </c>
      <c r="C28">
        <f>C24*COS(G9)+D24*SIN(G9)</f>
        <v>-4.5013366361811773</v>
      </c>
      <c r="D28">
        <f>-C24*SIN(G9)+D24*COS(G9)</f>
        <v>-9.8910027623007419</v>
      </c>
      <c r="E28">
        <f>E24*COS(G9)+F24*SIN(G9)</f>
        <v>10.012469032310845</v>
      </c>
      <c r="F28">
        <f>-E24*SIN(G9)+F24*COS(G9)</f>
        <v>-16.496149556416128</v>
      </c>
      <c r="I28">
        <f t="shared" si="0"/>
        <v>-0.45509406319629042</v>
      </c>
      <c r="J28">
        <f t="shared" si="1"/>
        <v>-11.939534341874756</v>
      </c>
      <c r="K28">
        <f>D4</f>
        <v>-12.678288955979607</v>
      </c>
      <c r="L28">
        <f t="shared" si="2"/>
        <v>-6.1697203065213424</v>
      </c>
    </row>
    <row r="30" spans="1:12" x14ac:dyDescent="0.25">
      <c r="A30" t="s">
        <v>63</v>
      </c>
    </row>
    <row r="32" spans="1:12" x14ac:dyDescent="0.25">
      <c r="A32" t="s">
        <v>54</v>
      </c>
      <c r="C32">
        <f>facts!E37</f>
        <v>10.867104819411091</v>
      </c>
      <c r="D32">
        <f>facts!E40</f>
        <v>0</v>
      </c>
      <c r="E32">
        <f>facts!E37</f>
        <v>10.867104819411091</v>
      </c>
      <c r="F32">
        <f>-facts!B39</f>
        <v>-15.946112979487005</v>
      </c>
    </row>
    <row r="33" spans="1:12" x14ac:dyDescent="0.25">
      <c r="A33" t="s">
        <v>48</v>
      </c>
      <c r="C33">
        <f>C32*COS(D9)+D32*SIN(D9)</f>
        <v>-9.9506013810348044</v>
      </c>
      <c r="D33">
        <f>-C32*SIN(D9)+D32*COS(D9)</f>
        <v>-4.3680086208495545</v>
      </c>
      <c r="E33">
        <f>E32*COS(D9)+F32*SIN(D9)</f>
        <v>-16.36010603944435</v>
      </c>
      <c r="F33">
        <f>-E32*SIN(D9)+F32*COS(D9)</f>
        <v>10.233250543633154</v>
      </c>
      <c r="I33">
        <f>(F33-D33)/(E33-C33)</f>
        <v>-2.2780635856665192</v>
      </c>
      <c r="J33">
        <f>F33-I33*E33</f>
        <v>-27.036111282467921</v>
      </c>
      <c r="K33">
        <f>D4</f>
        <v>-12.678288955979607</v>
      </c>
      <c r="L33">
        <f>I33*K33+J33</f>
        <v>1.8458371167072123</v>
      </c>
    </row>
    <row r="34" spans="1:12" x14ac:dyDescent="0.25">
      <c r="A34" t="s">
        <v>49</v>
      </c>
      <c r="C34">
        <f>C32*COS(E9)+D32*SIN(E9)</f>
        <v>-4.7279943000810833</v>
      </c>
      <c r="D34">
        <f>-C32*SIN(E9)+D32*COS(E9)</f>
        <v>9.7846837994116385</v>
      </c>
      <c r="E34">
        <f>E32*COS(E9)+F32*SIN(E9)</f>
        <v>9.629801628718063</v>
      </c>
      <c r="F34">
        <f>-E32*SIN(E9)+F32*COS(E9)</f>
        <v>16.722422279746755</v>
      </c>
      <c r="I34">
        <f t="shared" ref="I34:I36" si="3">(F34-D34)/(E34-C34)</f>
        <v>0.48320358603365204</v>
      </c>
      <c r="J34">
        <f t="shared" ref="J34:J36" si="4">F34-I34*E34</f>
        <v>12.069267599957485</v>
      </c>
      <c r="K34">
        <f>D4</f>
        <v>-12.678288955979607</v>
      </c>
      <c r="L34">
        <f t="shared" ref="L34:L36" si="5">I34*K34+J34</f>
        <v>5.9430729116572918</v>
      </c>
    </row>
    <row r="35" spans="1:12" x14ac:dyDescent="0.25">
      <c r="A35" t="s">
        <v>50</v>
      </c>
      <c r="C35">
        <f>C32*COS(F9)+D32*SIN(F9)</f>
        <v>4.1218349818867255</v>
      </c>
      <c r="D35">
        <f>-C32*SIN(F9)+D32*COS(F9)</f>
        <v>-10.055070538696516</v>
      </c>
      <c r="E35">
        <f>E32*COS(F9)+F32*SIN(F9)</f>
        <v>-10.63271956518674</v>
      </c>
      <c r="F35">
        <f>-E32*SIN(F9)+F32*COS(F9)</f>
        <v>-16.103346265876755</v>
      </c>
      <c r="I35">
        <f t="shared" si="3"/>
        <v>0.40992601354948416</v>
      </c>
      <c r="J35">
        <f t="shared" si="4"/>
        <v>-11.74471792133015</v>
      </c>
      <c r="K35">
        <f>-D4</f>
        <v>12.678288955979607</v>
      </c>
      <c r="L35">
        <f t="shared" si="5"/>
        <v>-6.5475574709769777</v>
      </c>
    </row>
    <row r="36" spans="1:12" x14ac:dyDescent="0.25">
      <c r="A36" t="s">
        <v>51</v>
      </c>
      <c r="C36">
        <f>C32*COS(G9)+D32*SIN(G9)</f>
        <v>-4.5013366361811773</v>
      </c>
      <c r="D36">
        <f>-C32*SIN(G9)+D32*COS(G9)</f>
        <v>-9.8910027623007419</v>
      </c>
      <c r="E36">
        <f>E32*COS(G9)+F32*SIN(G9)</f>
        <v>-19.015142304673198</v>
      </c>
      <c r="F36">
        <f>-E32*SIN(G9)+F32*COS(G9)</f>
        <v>-3.2858559681853547</v>
      </c>
      <c r="I36">
        <f t="shared" si="3"/>
        <v>-0.45509406319629053</v>
      </c>
      <c r="J36">
        <f t="shared" si="4"/>
        <v>-11.939534341874758</v>
      </c>
      <c r="K36">
        <f>D4</f>
        <v>-12.678288955979607</v>
      </c>
      <c r="L36">
        <f t="shared" si="5"/>
        <v>-6.1697203065213424</v>
      </c>
    </row>
    <row r="38" spans="1:12" x14ac:dyDescent="0.25">
      <c r="A38" t="s">
        <v>64</v>
      </c>
    </row>
    <row r="39" spans="1:12" x14ac:dyDescent="0.25">
      <c r="A39" t="s">
        <v>54</v>
      </c>
      <c r="E39">
        <f>K33*COS(-D9)+L33*SIN(-D9)</f>
        <v>10.867104819411093</v>
      </c>
      <c r="F39">
        <f>-K33*SIN(-D9)+L33*COS(-D9)</f>
        <v>-6.7861740588243578</v>
      </c>
    </row>
    <row r="40" spans="1:12" x14ac:dyDescent="0.25">
      <c r="A40" t="s">
        <v>48</v>
      </c>
      <c r="E40">
        <f>E39*COS(D9)+F39*SIN(D9)</f>
        <v>-12.678288955979607</v>
      </c>
      <c r="F40">
        <f>-E39*SIN(D9)+F39*COS(D9)</f>
        <v>1.8458371167072123</v>
      </c>
    </row>
    <row r="41" spans="1:12" x14ac:dyDescent="0.25">
      <c r="A41" t="s">
        <v>49</v>
      </c>
      <c r="E41">
        <f>E39*COS(E9)+F39*SIN(E9)</f>
        <v>1.3822409904408106</v>
      </c>
      <c r="F41">
        <f>-E39*SIN(E9)+F39*COS(E9)</f>
        <v>12.737171403301192</v>
      </c>
    </row>
    <row r="42" spans="1:12" x14ac:dyDescent="0.25">
      <c r="A42" t="s">
        <v>50</v>
      </c>
      <c r="E42">
        <f>E39*COS(F9)+F39*SIN(F9)</f>
        <v>-2.1572485443407459</v>
      </c>
      <c r="F42">
        <f>-E39*SIN(F9)+F39*COS(F9)</f>
        <v>-12.629030217347182</v>
      </c>
    </row>
    <row r="43" spans="1:12" x14ac:dyDescent="0.25">
      <c r="A43" t="s">
        <v>51</v>
      </c>
      <c r="E43">
        <f>E39*COS(G9)+F39*SIN(G9)</f>
        <v>-10.67796486207169</v>
      </c>
      <c r="F43">
        <f>-E39*SIN(G9)+F39*COS(G9)</f>
        <v>-7.0800559261273364</v>
      </c>
    </row>
    <row r="45" spans="1:12" x14ac:dyDescent="0.25">
      <c r="A45" t="s">
        <v>65</v>
      </c>
    </row>
    <row r="46" spans="1:12" x14ac:dyDescent="0.25">
      <c r="A46" t="s">
        <v>54</v>
      </c>
      <c r="E46">
        <f>K26*COS(-E9)+L26*SIN(-E9)</f>
        <v>10.867104819411093</v>
      </c>
      <c r="F46">
        <f>-K26*SIN(-E9)+L26*COS(-E9)</f>
        <v>8.8297881814073751</v>
      </c>
    </row>
    <row r="47" spans="1:12" x14ac:dyDescent="0.25">
      <c r="A47" t="s">
        <v>48</v>
      </c>
    </row>
    <row r="48" spans="1:12" x14ac:dyDescent="0.25">
      <c r="A48" t="s">
        <v>49</v>
      </c>
      <c r="E48">
        <f>E46*COS(E9)+F46*SIN(E9)</f>
        <v>-12.678288955979607</v>
      </c>
      <c r="F48">
        <f>-E46*SIN(E9)+F46*COS(E9)</f>
        <v>5.9430729116572918</v>
      </c>
    </row>
    <row r="49" spans="1:6" x14ac:dyDescent="0.25">
      <c r="A49" t="s">
        <v>50</v>
      </c>
      <c r="E49">
        <f>E46*COS(F9)+F46*SIN(F9)</f>
        <v>12.291825469805049</v>
      </c>
      <c r="F49">
        <f>-E46*SIN(F9)+F46*COS(F9)</f>
        <v>-6.7059789072469549</v>
      </c>
    </row>
    <row r="50" spans="1:6" x14ac:dyDescent="0.25">
      <c r="A50" t="s">
        <v>51</v>
      </c>
      <c r="E50">
        <f>E46*COS(G9)+F46*SIN(G9)</f>
        <v>3.5353447747526747</v>
      </c>
      <c r="F50">
        <f>-E46*SIN(G9)+F46*COS(G9)</f>
        <v>-13.548448760216726</v>
      </c>
    </row>
  </sheetData>
  <mergeCells count="3">
    <mergeCell ref="C7:G7"/>
    <mergeCell ref="I22:J22"/>
    <mergeCell ref="K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facts</vt:lpstr>
      <vt:lpstr>ScttrdBeam</vt:lpstr>
    </vt:vector>
  </TitlesOfParts>
  <Company>Fermilab | Accelerator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bcbrown</dc:creator>
  <cp:lastModifiedBy>Bruce C. Brown x4404 02237N</cp:lastModifiedBy>
  <cp:lastPrinted>2013-07-11T17:37:52Z</cp:lastPrinted>
  <dcterms:created xsi:type="dcterms:W3CDTF">2013-07-08T19:53:27Z</dcterms:created>
  <dcterms:modified xsi:type="dcterms:W3CDTF">2016-05-27T17:49:00Z</dcterms:modified>
</cp:coreProperties>
</file>