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730"/>
  <workbookPr defaultThemeVersion="166925"/>
  <mc:AlternateContent xmlns:mc="http://schemas.openxmlformats.org/markup-compatibility/2006">
    <mc:Choice Requires="x15">
      <x15ac:absPath xmlns:x15ac="http://schemas.microsoft.com/office/spreadsheetml/2010/11/ac" url="Z:\AD-Instrumentation\Projects\LBNF\Hadron Profile Monitor\"/>
    </mc:Choice>
  </mc:AlternateContent>
  <bookViews>
    <workbookView xWindow="0" yWindow="0" windowWidth="24165" windowHeight="11325" xr2:uid="{F8CDD592-55AA-4C0A-8679-D7650EC27E49}"/>
  </bookViews>
  <sheets>
    <sheet name="Summary" sheetId="1" r:id="rId1"/>
    <sheet name="Modes" sheetId="2" r:id="rId2"/>
    <sheet name="Signal (GT)" sheetId="3" r:id="rId3"/>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3" l="1"/>
  <c r="L10" i="3" s="1"/>
  <c r="N10" i="3" s="1"/>
  <c r="P10" i="3" s="1"/>
  <c r="H8" i="3"/>
  <c r="L8" i="3" s="1"/>
  <c r="N8" i="3" s="1"/>
  <c r="P8" i="3" s="1"/>
  <c r="H5" i="3"/>
  <c r="L5" i="3" s="1"/>
  <c r="N5" i="3" s="1"/>
  <c r="P5" i="3" s="1"/>
  <c r="D19" i="2" l="1"/>
  <c r="E19" i="2" s="1"/>
  <c r="C16" i="2"/>
  <c r="D16" i="2" s="1"/>
  <c r="E16" i="2" s="1"/>
  <c r="F12" i="2"/>
  <c r="F11" i="2"/>
  <c r="C11" i="2"/>
  <c r="C12" i="2" s="1"/>
  <c r="D12" i="2" s="1"/>
  <c r="E12" i="2" s="1"/>
  <c r="D7" i="2"/>
  <c r="E7" i="2" s="1"/>
  <c r="D11" i="2" l="1"/>
  <c r="E1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Craig C. Drennan x2160 09298N</author>
  </authors>
  <commentList>
    <comment ref="A73" authorId="0" shapeId="0" xr:uid="{CDB00F48-263A-4202-BA37-EE121B92CAD3}">
      <text>
        <r>
          <rPr>
            <b/>
            <sz val="9"/>
            <color indexed="81"/>
            <rFont val="Tahoma"/>
            <charset val="1"/>
          </rPr>
          <t>Craig C. Drennan x2160 09298N:</t>
        </r>
        <r>
          <rPr>
            <sz val="9"/>
            <color indexed="81"/>
            <rFont val="Tahoma"/>
            <charset val="1"/>
          </rPr>
          <t xml:space="preserve">
 The 49 chambers
of the Hadron Monitor provide 49% coverage &lt;4&gt; of an active square of side
76.2 cm for an angular coverage of 1.06 mrad in each plane (± 0.53 mrad).</t>
        </r>
      </text>
    </comment>
    <comment ref="A75" authorId="0" shapeId="0" xr:uid="{638968E9-9A59-4E42-94C5-D9F5E1898737}">
      <text>
        <r>
          <rPr>
            <b/>
            <sz val="9"/>
            <color indexed="81"/>
            <rFont val="Tahoma"/>
            <charset val="1"/>
          </rPr>
          <t>Craig C. Drennan x2160 09298N:</t>
        </r>
        <r>
          <rPr>
            <sz val="9"/>
            <color indexed="81"/>
            <rFont val="Tahoma"/>
            <charset val="1"/>
          </rPr>
          <t xml:space="preserve">
Each of the above instrumentation stations consists of a segmented foil secondary
emission monitor (SEM) which provides horizontal and vertical beam
position and profile measurements [15]. The precision of the SEM position
measurements is approximately 25 µm for the low proton beam intensities
used during the alignment scans [16]. The extrapolated resolutions from SEM
measurements are estimated to be ∼ 32 µm for the baffle, target, and Horn
1; and 54 µm at Horn 2. Each instrumentation station also has a horizontal
and a vertical capacitative Beam Position Monitor (BPM) which are used
during normal NuMI beam operations [17]. Because of the low proton beam
intensities during the alignment scans, the resolution of the extrapolated beam
position using the BPMs were 260 µm and 450 µm at the two locations. The
BPMs, furthermore, required knowledge of the electrical centers, which introduces
an overall “zero position” error from the BPMs in addition to the
optical alignment of their mechanical locations in the beam line. Thus, the
SEM measurements were used for the beam-based alignment measurements
because of their better resolution at low intensity. 5
</t>
        </r>
      </text>
    </comment>
    <comment ref="A77" authorId="0" shapeId="0" xr:uid="{5A0FD516-3F07-4E4F-8BE4-1A7A08DA8C40}">
      <text>
        <r>
          <rPr>
            <b/>
            <sz val="9"/>
            <color indexed="81"/>
            <rFont val="Tahoma"/>
            <charset val="1"/>
          </rPr>
          <t>Craig C. Drennan x2160 09298N:</t>
        </r>
        <r>
          <rPr>
            <sz val="9"/>
            <color indexed="81"/>
            <rFont val="Tahoma"/>
            <charset val="1"/>
          </rPr>
          <t xml:space="preserve">
quite sensitive to the
target’s geometry, as manifested by the observed attenuation of the proton
beam and by multiple Coulomb scattering of the beam through the target
material. In this way, it is used on a spill-to-spill basis to ensure that no failure
of the target has occurred</t>
        </r>
      </text>
    </comment>
  </commentList>
</comments>
</file>

<file path=xl/sharedStrings.xml><?xml version="1.0" encoding="utf-8"?>
<sst xmlns="http://schemas.openxmlformats.org/spreadsheetml/2006/main" count="182" uniqueCount="123">
  <si>
    <t>Specification / Data Point</t>
  </si>
  <si>
    <t>Value</t>
  </si>
  <si>
    <t>Source</t>
  </si>
  <si>
    <t>2/07/17 Note, K Yonehara, G. Tassotto</t>
  </si>
  <si>
    <t>Conditions / Assumptions</t>
  </si>
  <si>
    <t>TI foil or wire or Carbon filament</t>
  </si>
  <si>
    <t>Beam striking ceramic causes outgasing in the vacuum</t>
  </si>
  <si>
    <t xml:space="preserve">Acceptable vacuum pressure </t>
  </si>
  <si>
    <t>10^-7 Torr</t>
  </si>
  <si>
    <t>Required minimum S/N ratio</t>
  </si>
  <si>
    <t>SEM Bias Voltage</t>
  </si>
  <si>
    <t>50 - 100 Volts</t>
  </si>
  <si>
    <t>Estimate window thickness</t>
  </si>
  <si>
    <t>30 x 30 cm^2</t>
  </si>
  <si>
    <t>0.8 mm</t>
  </si>
  <si>
    <t>NUMI Paramters</t>
  </si>
  <si>
    <t>Repetition Rate</t>
  </si>
  <si>
    <t>0.53 Hz</t>
  </si>
  <si>
    <t>120 GeV</t>
  </si>
  <si>
    <t>Energy of protons from MI</t>
  </si>
  <si>
    <t>Maximum protons-per-pulse</t>
  </si>
  <si>
    <t>4 x 10^13 ppp</t>
  </si>
  <si>
    <t>Beam-Based Alignment of the NuMI Target Station</t>
  </si>
  <si>
    <t>General SEM Parameters</t>
  </si>
  <si>
    <t>Decay pipe dimensions -- Length</t>
  </si>
  <si>
    <t>675 m</t>
  </si>
  <si>
    <t>Decay pipe dimensions -- Radius</t>
  </si>
  <si>
    <t>2 m</t>
  </si>
  <si>
    <t>Decay pipe vacuum</t>
  </si>
  <si>
    <t>0.5 torr</t>
  </si>
  <si>
    <t>Detector sensitivity to mis-alignment</t>
  </si>
  <si>
    <t>The Alignment of the CERN West Area Neutrino Facility</t>
  </si>
  <si>
    <t>Alignment Target to Beam Absorber</t>
  </si>
  <si>
    <t>+/- 2.5 cm</t>
  </si>
  <si>
    <t>Alignment of beam axis resolution</t>
  </si>
  <si>
    <t>+/-30 um</t>
  </si>
  <si>
    <t>using beam instrumentation in front of absorber</t>
  </si>
  <si>
    <t>Distance from target to beam absorber</t>
  </si>
  <si>
    <t>723 m</t>
  </si>
  <si>
    <t>Hadron Monitor Array</t>
  </si>
  <si>
    <t>7 x 7 elements</t>
  </si>
  <si>
    <t>Pre-Target (upstream) Alignment</t>
  </si>
  <si>
    <t xml:space="preserve">Hadron Monitor use beyond alignment </t>
  </si>
  <si>
    <t>SEM signal gain reduction after 10^20 protons (10^13 ?)</t>
  </si>
  <si>
    <t>SEM wire pitch</t>
  </si>
  <si>
    <t>Dimension of profile measurement area</t>
  </si>
  <si>
    <t>black from Jilei</t>
  </si>
  <si>
    <t>Blue hand cross-check est from Jim</t>
  </si>
  <si>
    <t>Purple email from Katsuya</t>
  </si>
  <si>
    <t>Beam Protons Per Pulse (ppp)</t>
  </si>
  <si>
    <t>Protons Per Pulse (ppp) at absorber</t>
  </si>
  <si>
    <t>Scan/Beam Allignment Mode (Target out)</t>
  </si>
  <si>
    <t>peak = ppp / 2 pi Sx Sy</t>
  </si>
  <si>
    <t>assume ref (1m) target</t>
  </si>
  <si>
    <t>opt (2m) target</t>
  </si>
  <si>
    <t>Just ppp * exp(- n_int_len)</t>
  </si>
  <si>
    <t>just multiple scattering through target x distance tgt to HM</t>
  </si>
  <si>
    <t>Parameters of Different Operation Mode of LBNF</t>
    <phoneticPr fontId="1" type="noConversion"/>
  </si>
  <si>
    <t>Beam Energy (GeV)</t>
    <phoneticPr fontId="1" type="noConversion"/>
  </si>
  <si>
    <t>Proton Flux @HM (protons/cm^2)</t>
    <phoneticPr fontId="1" type="noConversion"/>
  </si>
  <si>
    <t>Beam Spot@HM rms (mm)</t>
    <phoneticPr fontId="1" type="noConversion"/>
  </si>
  <si>
    <t>Beam Duration (μs)</t>
    <phoneticPr fontId="1" type="noConversion"/>
  </si>
  <si>
    <t>Cycle Time (s)</t>
    <phoneticPr fontId="1" type="noConversion"/>
  </si>
  <si>
    <t>Scan/Beam Allignment Mode (Target out)</t>
    <phoneticPr fontId="1" type="noConversion"/>
  </si>
  <si>
    <t>0.8~1E+12</t>
    <phoneticPr fontId="1" type="noConversion"/>
  </si>
  <si>
    <t>~10</t>
    <phoneticPr fontId="1" type="noConversion"/>
  </si>
  <si>
    <t>Normal Operation Mode (Target in)</t>
    <phoneticPr fontId="1" type="noConversion"/>
  </si>
  <si>
    <t>~300</t>
    <phoneticPr fontId="1" type="noConversion"/>
  </si>
  <si>
    <t xml:space="preserve">Accident (2 pulses allowed, Target missed) </t>
    <phoneticPr fontId="1" type="noConversion"/>
  </si>
  <si>
    <t>NuMI Scan/Beam Allignment Mode (Target out)</t>
    <phoneticPr fontId="1" type="noConversion"/>
  </si>
  <si>
    <t xml:space="preserve">Proton Flux at HM, protons / cm^2 </t>
  </si>
  <si>
    <t>Beam Spot Size at HM, rms, mm</t>
  </si>
  <si>
    <t>5.8 mm</t>
  </si>
  <si>
    <t>Beam Duration, micro-seconds</t>
  </si>
  <si>
    <t>10 us</t>
  </si>
  <si>
    <t>Cycle Time, seconds</t>
  </si>
  <si>
    <t>10 s</t>
  </si>
  <si>
    <t>Beam Protons Per Pulse at the Absorber (ppp)</t>
  </si>
  <si>
    <t>All Modes</t>
  </si>
  <si>
    <t>1.50E+14 ppp</t>
  </si>
  <si>
    <t>1.00E+12 ppp</t>
  </si>
  <si>
    <t>Normal Operation Mode (Target In) -- 1 meter Target</t>
  </si>
  <si>
    <t>2.03E+13 ppp</t>
  </si>
  <si>
    <t>53 mm</t>
  </si>
  <si>
    <t>Just multiple scattering through target x distance tgt to HM</t>
  </si>
  <si>
    <t>Normal Operation Mode (Target In) -- 2 meter Target</t>
  </si>
  <si>
    <t>2.75E+12ppp</t>
  </si>
  <si>
    <t>75 mm</t>
  </si>
  <si>
    <t>Accident (2 pulses allowed, target missed)</t>
  </si>
  <si>
    <t>1.2 s</t>
  </si>
  <si>
    <t>SEM wire diameter</t>
  </si>
  <si>
    <t>SEM strip dimensions</t>
  </si>
  <si>
    <t>SEM wire or strip material</t>
  </si>
  <si>
    <t>SEM wire or strip (choice)</t>
  </si>
  <si>
    <t>Signal Strength Case 1</t>
  </si>
  <si>
    <t>Signal Strength Case 2</t>
  </si>
  <si>
    <t>Signal Strength Case 3</t>
  </si>
  <si>
    <t>Signal Strength Case 4</t>
  </si>
  <si>
    <t>Initial / 40% after exposure</t>
  </si>
  <si>
    <t>Charge calculation relating FWHM, wire diameter and beam intensity</t>
  </si>
  <si>
    <t>Multiwire</t>
  </si>
  <si>
    <t>FWHM of beam [mm]</t>
  </si>
  <si>
    <t>Wire diameter [mm]</t>
  </si>
  <si>
    <t>NO. of interacting Protons</t>
  </si>
  <si>
    <t>Number of particles giving signal</t>
  </si>
  <si>
    <t>Charge (Coulomb)</t>
    <phoneticPr fontId="1" type="noConversion"/>
  </si>
  <si>
    <t>Signal (pCoul)</t>
  </si>
  <si>
    <t>Comments</t>
  </si>
  <si>
    <t xml:space="preserve">MTGT - NuMI </t>
  </si>
  <si>
    <t>I=3X10^13p/pulse.  SEE is about 3% . Wire diameter = 25 micron. Signal is about 110  times above noise.</t>
  </si>
  <si>
    <t>LBNF Test Wire                (100 U diameter Ti wire)</t>
  </si>
  <si>
    <t>Tuning with protons. I=1x10^12/pulse. SEE=3% Wire diameter = 100 micron. Signal is a few times noise level.</t>
  </si>
  <si>
    <t xml:space="preserve"> </t>
  </si>
  <si>
    <t>Beam operation mode. I=4.3x10^11/pulse. SEE=3% Wire diameter = 100 micron. Signal is a below noise level.</t>
  </si>
  <si>
    <t xml:space="preserve">FWHM=2.35σ </t>
  </si>
  <si>
    <t>SEE = Secondary Emission Efficiency</t>
  </si>
  <si>
    <t>Scanners parameters: Input cap=10,000PF, Gain = 1, Duration 100 mV, Threshold = 10 V.</t>
  </si>
  <si>
    <t>MTGT Full foil signal = Np x 0.03 x e = 3e13 x 0.03 x 1.6 x 10e-19 = 14.4 microCoul.</t>
  </si>
  <si>
    <t xml:space="preserve">  </t>
  </si>
  <si>
    <t>4.73E+11 p/cm^2</t>
  </si>
  <si>
    <t>1.15E+11 p/cm^2</t>
  </si>
  <si>
    <t>7.77E+9 p/cm^2</t>
  </si>
  <si>
    <t>7.10E+13 p/cm^2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</si>
</sst>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Red]\(0\)"/>
  </numFmts>
  <fonts count="14" x14ac:knownFonts="1">
    <font>
      <sz val="11"/>
      <color theme="1"/>
      <name val="Calibri"/>
      <family val="2"/>
      <scheme val="minor"/>
    </font>
    <font>
      <sz val="9"/>
      <color indexed="81"/>
      <name val="Tahoma"/>
      <charset val="1"/>
    </font>
    <font>
      <b/>
      <sz val="9"/>
      <color indexed="81"/>
      <name val="Tahoma"/>
      <charset val="1"/>
    </font>
    <font>
      <sz val="11"/>
      <color rgb="FFFF0000"/>
      <name val="Calibri"/>
      <family val="2"/>
      <scheme val="minor"/>
    </font>
    <font>
      <b/>
      <sz val="11"/>
      <color theme="1"/>
      <name val="Calibri"/>
      <family val="2"/>
      <scheme val="minor"/>
    </font>
    <font>
      <sz val="11"/>
      <color theme="0"/>
      <name val="Calibri"/>
      <family val="2"/>
      <scheme val="minor"/>
    </font>
    <font>
      <sz val="11"/>
      <color theme="1"/>
      <name val="Times New Roman"/>
      <family val="1"/>
    </font>
    <font>
      <sz val="14"/>
      <color theme="1"/>
      <name val="Times New Roman"/>
      <family val="1"/>
    </font>
    <font>
      <sz val="11"/>
      <color rgb="FF0070C0"/>
      <name val="Calibri"/>
      <family val="2"/>
      <scheme val="minor"/>
    </font>
    <font>
      <sz val="11"/>
      <color rgb="FF7030A0"/>
      <name val="Calibri"/>
      <family val="2"/>
      <scheme val="minor"/>
    </font>
    <font>
      <sz val="11"/>
      <color rgb="FF7030A0"/>
      <name val="Times New Roman"/>
      <family val="1"/>
    </font>
    <font>
      <sz val="11"/>
      <color rgb="FF0070C0"/>
      <name val="Times New Roman"/>
      <family val="1"/>
    </font>
    <font>
      <b/>
      <sz val="12"/>
      <color theme="1"/>
      <name val="Calibri"/>
      <family val="2"/>
      <scheme val="minor"/>
    </font>
    <font>
      <sz val="11"/>
      <color rgb="FF000000"/>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rgb="FF00B0F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2" tint="-0.74999237037263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5">
    <xf numFmtId="0" fontId="0" fillId="0" borderId="0" xfId="0"/>
    <xf numFmtId="0" fontId="0" fillId="0" borderId="0" xfId="0" applyAlignment="1">
      <alignment horizontal="center"/>
    </xf>
    <xf numFmtId="9" fontId="0" fillId="0" borderId="0" xfId="0" applyNumberFormat="1" applyAlignment="1">
      <alignment horizontal="center"/>
    </xf>
    <xf numFmtId="0" fontId="0" fillId="2" borderId="0" xfId="0" applyFill="1"/>
    <xf numFmtId="0" fontId="0" fillId="2" borderId="0" xfId="0" applyFill="1" applyAlignment="1">
      <alignment horizontal="center"/>
    </xf>
    <xf numFmtId="0" fontId="0" fillId="0" borderId="0" xfId="0" quotePrefix="1" applyAlignment="1">
      <alignment horizontal="center"/>
    </xf>
    <xf numFmtId="0" fontId="0" fillId="0" borderId="1" xfId="0" applyBorder="1" applyAlignment="1">
      <alignment horizontal="center"/>
    </xf>
    <xf numFmtId="0" fontId="0" fillId="0" borderId="0" xfId="0" applyBorder="1" applyAlignment="1">
      <alignment horizontal="center"/>
    </xf>
    <xf numFmtId="0" fontId="7" fillId="0" borderId="1" xfId="0" applyFont="1" applyBorder="1" applyAlignment="1">
      <alignment horizontal="center"/>
    </xf>
    <xf numFmtId="0" fontId="0" fillId="0" borderId="0" xfId="0"/>
    <xf numFmtId="0" fontId="6" fillId="0" borderId="0" xfId="0" applyFont="1"/>
    <xf numFmtId="0" fontId="6" fillId="0" borderId="0" xfId="0" applyFont="1" applyBorder="1"/>
    <xf numFmtId="0" fontId="6" fillId="0" borderId="1" xfId="0" applyFont="1" applyBorder="1"/>
    <xf numFmtId="164" fontId="6" fillId="0" borderId="0" xfId="0" applyNumberFormat="1" applyFont="1" applyBorder="1"/>
    <xf numFmtId="0" fontId="6" fillId="0" borderId="1" xfId="0" applyFont="1" applyBorder="1" applyAlignment="1">
      <alignment horizontal="right"/>
    </xf>
    <xf numFmtId="11" fontId="6" fillId="0" borderId="1" xfId="0" applyNumberFormat="1" applyFont="1" applyBorder="1"/>
    <xf numFmtId="164" fontId="6" fillId="0" borderId="1" xfId="0" applyNumberFormat="1" applyFont="1" applyBorder="1" applyAlignment="1">
      <alignment horizontal="right"/>
    </xf>
    <xf numFmtId="11" fontId="6" fillId="0" borderId="1" xfId="0" applyNumberFormat="1" applyFont="1" applyBorder="1" applyAlignment="1">
      <alignment horizontal="right"/>
    </xf>
    <xf numFmtId="11" fontId="6" fillId="0" borderId="0" xfId="0" applyNumberFormat="1" applyFont="1"/>
    <xf numFmtId="0" fontId="6" fillId="3" borderId="1" xfId="0" applyFont="1" applyFill="1" applyBorder="1"/>
    <xf numFmtId="0" fontId="8" fillId="0" borderId="0" xfId="0" applyFont="1"/>
    <xf numFmtId="0" fontId="9" fillId="0" borderId="0" xfId="0" applyFont="1"/>
    <xf numFmtId="0" fontId="10" fillId="0" borderId="0" xfId="0" applyFont="1" applyBorder="1" applyAlignment="1">
      <alignment horizontal="right"/>
    </xf>
    <xf numFmtId="0" fontId="6" fillId="0" borderId="1" xfId="0" applyFont="1" applyBorder="1" applyAlignment="1">
      <alignment wrapText="1"/>
    </xf>
    <xf numFmtId="0" fontId="11" fillId="0" borderId="1" xfId="0" applyFont="1" applyBorder="1" applyAlignment="1">
      <alignment wrapText="1"/>
    </xf>
    <xf numFmtId="0" fontId="0" fillId="0" borderId="0" xfId="0" applyAlignment="1">
      <alignment wrapText="1"/>
    </xf>
    <xf numFmtId="0" fontId="11" fillId="0" borderId="0" xfId="0" applyFont="1" applyBorder="1"/>
    <xf numFmtId="11" fontId="11" fillId="0" borderId="0" xfId="0" applyNumberFormat="1" applyFont="1" applyBorder="1" applyAlignment="1">
      <alignment horizontal="right"/>
    </xf>
    <xf numFmtId="164" fontId="11" fillId="0" borderId="0" xfId="0" applyNumberFormat="1" applyFont="1" applyBorder="1" applyAlignment="1">
      <alignment horizontal="right"/>
    </xf>
    <xf numFmtId="11" fontId="11" fillId="0" borderId="0" xfId="0" applyNumberFormat="1" applyFont="1" applyBorder="1" applyAlignment="1">
      <alignment horizontal="center"/>
    </xf>
    <xf numFmtId="164" fontId="11" fillId="0" borderId="0" xfId="0" applyNumberFormat="1" applyFont="1" applyBorder="1" applyAlignment="1">
      <alignment horizontal="center" vertical="top" wrapText="1"/>
    </xf>
    <xf numFmtId="11" fontId="11" fillId="0" borderId="0" xfId="0" applyNumberFormat="1" applyFont="1" applyBorder="1" applyAlignment="1">
      <alignment horizontal="center" vertical="top"/>
    </xf>
    <xf numFmtId="0" fontId="10" fillId="0" borderId="0" xfId="0" applyFont="1"/>
    <xf numFmtId="11" fontId="11" fillId="0" borderId="0" xfId="0" applyNumberFormat="1" applyFont="1"/>
    <xf numFmtId="0" fontId="0" fillId="0" borderId="0" xfId="0" applyFont="1" applyFill="1" applyBorder="1"/>
    <xf numFmtId="11" fontId="0" fillId="0" borderId="0" xfId="0" applyNumberFormat="1" applyAlignment="1">
      <alignment horizontal="center"/>
    </xf>
    <xf numFmtId="0" fontId="4" fillId="4" borderId="0" xfId="0" applyFont="1" applyFill="1" applyBorder="1"/>
    <xf numFmtId="0" fontId="0" fillId="4" borderId="0" xfId="0" applyFill="1" applyAlignment="1">
      <alignment horizontal="center"/>
    </xf>
    <xf numFmtId="0" fontId="0" fillId="4" borderId="0" xfId="0" applyFill="1"/>
    <xf numFmtId="0" fontId="0" fillId="4" borderId="0" xfId="0" applyFont="1" applyFill="1" applyBorder="1"/>
    <xf numFmtId="0" fontId="0" fillId="4" borderId="0" xfId="0" applyFill="1" applyBorder="1" applyAlignment="1">
      <alignment horizontal="center"/>
    </xf>
    <xf numFmtId="11" fontId="0" fillId="4" borderId="0" xfId="0" applyNumberFormat="1" applyFill="1" applyAlignment="1">
      <alignment horizontal="center"/>
    </xf>
    <xf numFmtId="11" fontId="11" fillId="4" borderId="0" xfId="0" applyNumberFormat="1" applyFont="1" applyFill="1" applyBorder="1" applyAlignment="1">
      <alignment horizontal="center"/>
    </xf>
    <xf numFmtId="0" fontId="4" fillId="5" borderId="0" xfId="0" applyFont="1" applyFill="1" applyBorder="1"/>
    <xf numFmtId="0" fontId="0" fillId="5" borderId="0" xfId="0" applyFill="1" applyBorder="1" applyAlignment="1">
      <alignment horizontal="center"/>
    </xf>
    <xf numFmtId="0" fontId="0" fillId="5" borderId="0" xfId="0" applyFill="1"/>
    <xf numFmtId="0" fontId="0" fillId="5" borderId="0" xfId="0" applyFill="1" applyAlignment="1">
      <alignment horizontal="center"/>
    </xf>
    <xf numFmtId="0" fontId="4" fillId="6" borderId="0" xfId="0" applyFont="1" applyFill="1" applyBorder="1"/>
    <xf numFmtId="0" fontId="0" fillId="6" borderId="0" xfId="0" applyFill="1" applyAlignment="1">
      <alignment horizontal="center"/>
    </xf>
    <xf numFmtId="0" fontId="0" fillId="6" borderId="0" xfId="0" applyFill="1"/>
    <xf numFmtId="0" fontId="0" fillId="6" borderId="0" xfId="0" applyFont="1" applyFill="1" applyBorder="1"/>
    <xf numFmtId="0" fontId="0" fillId="6" borderId="0" xfId="0" applyFill="1" applyBorder="1" applyAlignment="1">
      <alignment horizontal="center"/>
    </xf>
    <xf numFmtId="11" fontId="0" fillId="6" borderId="0" xfId="0" applyNumberFormat="1" applyFill="1" applyAlignment="1">
      <alignment horizontal="center"/>
    </xf>
    <xf numFmtId="11" fontId="11" fillId="6" borderId="0" xfId="0" applyNumberFormat="1" applyFont="1" applyFill="1" applyBorder="1" applyAlignment="1">
      <alignment horizontal="center"/>
    </xf>
    <xf numFmtId="164" fontId="11" fillId="6" borderId="0" xfId="0" applyNumberFormat="1" applyFont="1" applyFill="1" applyBorder="1" applyAlignment="1">
      <alignment horizontal="center" vertical="top" wrapText="1"/>
    </xf>
    <xf numFmtId="0" fontId="4" fillId="7" borderId="0" xfId="0" applyFont="1" applyFill="1" applyBorder="1"/>
    <xf numFmtId="0" fontId="0" fillId="7" borderId="0" xfId="0" applyFill="1" applyAlignment="1">
      <alignment horizontal="center"/>
    </xf>
    <xf numFmtId="0" fontId="0" fillId="7" borderId="0" xfId="0" applyFill="1"/>
    <xf numFmtId="0" fontId="0" fillId="7" borderId="0" xfId="0" applyFont="1" applyFill="1" applyBorder="1"/>
    <xf numFmtId="0" fontId="0" fillId="7" borderId="0" xfId="0" applyFill="1" applyBorder="1" applyAlignment="1">
      <alignment horizontal="center"/>
    </xf>
    <xf numFmtId="164" fontId="11" fillId="7" borderId="0" xfId="0" applyNumberFormat="1" applyFont="1" applyFill="1" applyBorder="1" applyAlignment="1">
      <alignment horizontal="center" vertical="top" wrapText="1"/>
    </xf>
    <xf numFmtId="11" fontId="0" fillId="7" borderId="0" xfId="0" applyNumberFormat="1" applyFill="1" applyAlignment="1">
      <alignment horizontal="center"/>
    </xf>
    <xf numFmtId="11" fontId="11" fillId="7" borderId="0" xfId="0" applyNumberFormat="1" applyFont="1" applyFill="1" applyBorder="1" applyAlignment="1">
      <alignment horizontal="center"/>
    </xf>
    <xf numFmtId="0" fontId="4" fillId="8" borderId="0" xfId="0" applyFont="1" applyFill="1" applyBorder="1"/>
    <xf numFmtId="0" fontId="0" fillId="8" borderId="0" xfId="0" applyFill="1" applyAlignment="1">
      <alignment horizontal="center"/>
    </xf>
    <xf numFmtId="0" fontId="0" fillId="8" borderId="0" xfId="0" applyFill="1"/>
    <xf numFmtId="0" fontId="0" fillId="8" borderId="0" xfId="0" applyFont="1" applyFill="1" applyBorder="1"/>
    <xf numFmtId="0" fontId="0" fillId="8" borderId="0" xfId="0" applyFill="1" applyBorder="1" applyAlignment="1">
      <alignment horizontal="center"/>
    </xf>
    <xf numFmtId="164" fontId="11" fillId="8" borderId="0" xfId="0" applyNumberFormat="1" applyFont="1" applyFill="1" applyBorder="1" applyAlignment="1">
      <alignment horizontal="center" vertical="top" wrapText="1"/>
    </xf>
    <xf numFmtId="11" fontId="0" fillId="8" borderId="0" xfId="0" applyNumberFormat="1" applyFill="1" applyAlignment="1">
      <alignment horizontal="center"/>
    </xf>
    <xf numFmtId="11" fontId="11" fillId="8" borderId="0" xfId="0" applyNumberFormat="1" applyFont="1" applyFill="1" applyBorder="1" applyAlignment="1">
      <alignment horizontal="center"/>
    </xf>
    <xf numFmtId="0" fontId="5" fillId="9" borderId="0" xfId="0" applyFont="1" applyFill="1"/>
    <xf numFmtId="0" fontId="5" fillId="9" borderId="0" xfId="0" applyFont="1" applyFill="1" applyAlignment="1">
      <alignment horizontal="center"/>
    </xf>
    <xf numFmtId="0" fontId="3" fillId="0" borderId="0" xfId="0" applyFont="1"/>
    <xf numFmtId="0" fontId="12" fillId="0" borderId="0" xfId="0" applyFont="1"/>
    <xf numFmtId="0" fontId="12" fillId="0" borderId="0" xfId="0" applyFont="1" applyAlignment="1">
      <alignment horizontal="center"/>
    </xf>
    <xf numFmtId="0" fontId="12" fillId="0" borderId="0" xfId="0" applyFont="1" applyAlignment="1">
      <alignment horizontal="center" wrapText="1"/>
    </xf>
    <xf numFmtId="0" fontId="4"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shrinkToFit="1"/>
    </xf>
    <xf numFmtId="0" fontId="0" fillId="0" borderId="0" xfId="0" applyAlignment="1">
      <alignment horizontal="center" vertical="center" wrapText="1"/>
    </xf>
    <xf numFmtId="0" fontId="4" fillId="0" borderId="0" xfId="0" applyFont="1" applyAlignment="1">
      <alignment horizontal="center"/>
    </xf>
    <xf numFmtId="0" fontId="4" fillId="0" borderId="0" xfId="0" applyFont="1" applyAlignment="1">
      <alignment horizontal="center" vertical="center" wrapText="1"/>
    </xf>
    <xf numFmtId="0" fontId="13" fillId="0" borderId="0" xfId="0" applyFont="1" applyAlignment="1">
      <alignment horizontal="center"/>
    </xf>
    <xf numFmtId="0" fontId="1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5990E-2C93-4060-8F24-A4DBCA39D731}">
  <dimension ref="A2:D77"/>
  <sheetViews>
    <sheetView tabSelected="1" workbookViewId="0">
      <selection activeCell="C31" sqref="C31"/>
    </sheetView>
  </sheetViews>
  <sheetFormatPr defaultRowHeight="15" x14ac:dyDescent="0.25"/>
  <cols>
    <col min="1" max="1" width="53.85546875" customWidth="1"/>
    <col min="2" max="2" width="15.85546875" style="1" customWidth="1"/>
    <col min="3" max="3" width="54.42578125" customWidth="1"/>
    <col min="4" max="4" width="46.28515625" customWidth="1"/>
  </cols>
  <sheetData>
    <row r="2" spans="1:4" x14ac:dyDescent="0.25">
      <c r="A2" t="s">
        <v>0</v>
      </c>
      <c r="B2" s="1" t="s">
        <v>1</v>
      </c>
      <c r="C2" t="s">
        <v>4</v>
      </c>
      <c r="D2" t="s">
        <v>2</v>
      </c>
    </row>
    <row r="4" spans="1:4" s="71" customFormat="1" x14ac:dyDescent="0.25">
      <c r="A4" s="71" t="s">
        <v>23</v>
      </c>
      <c r="B4" s="72"/>
    </row>
    <row r="5" spans="1:4" s="9" customFormat="1" x14ac:dyDescent="0.25">
      <c r="B5" s="7"/>
    </row>
    <row r="6" spans="1:4" s="45" customFormat="1" x14ac:dyDescent="0.25">
      <c r="A6" s="43" t="s">
        <v>78</v>
      </c>
      <c r="B6" s="44"/>
    </row>
    <row r="7" spans="1:4" s="45" customFormat="1" x14ac:dyDescent="0.25">
      <c r="A7" s="45" t="s">
        <v>19</v>
      </c>
      <c r="B7" s="46" t="s">
        <v>18</v>
      </c>
    </row>
    <row r="8" spans="1:4" s="38" customFormat="1" x14ac:dyDescent="0.25">
      <c r="A8" s="36" t="s">
        <v>51</v>
      </c>
      <c r="B8" s="37"/>
    </row>
    <row r="9" spans="1:4" s="38" customFormat="1" x14ac:dyDescent="0.25">
      <c r="A9" s="39" t="s">
        <v>49</v>
      </c>
      <c r="B9" s="40" t="s">
        <v>80</v>
      </c>
    </row>
    <row r="10" spans="1:4" s="38" customFormat="1" x14ac:dyDescent="0.25">
      <c r="A10" s="39" t="s">
        <v>77</v>
      </c>
      <c r="B10" s="40" t="s">
        <v>80</v>
      </c>
    </row>
    <row r="11" spans="1:4" s="38" customFormat="1" x14ac:dyDescent="0.25">
      <c r="A11" s="39" t="s">
        <v>70</v>
      </c>
      <c r="B11" s="41" t="s">
        <v>119</v>
      </c>
      <c r="C11" s="42" t="s">
        <v>52</v>
      </c>
    </row>
    <row r="12" spans="1:4" s="38" customFormat="1" x14ac:dyDescent="0.25">
      <c r="A12" s="39" t="s">
        <v>71</v>
      </c>
      <c r="B12" s="41" t="s">
        <v>72</v>
      </c>
    </row>
    <row r="13" spans="1:4" s="38" customFormat="1" x14ac:dyDescent="0.25">
      <c r="A13" s="39" t="s">
        <v>73</v>
      </c>
      <c r="B13" s="41" t="s">
        <v>74</v>
      </c>
    </row>
    <row r="14" spans="1:4" s="38" customFormat="1" x14ac:dyDescent="0.25">
      <c r="A14" s="39" t="s">
        <v>75</v>
      </c>
      <c r="B14" s="41" t="s">
        <v>76</v>
      </c>
    </row>
    <row r="15" spans="1:4" s="49" customFormat="1" x14ac:dyDescent="0.25">
      <c r="A15" s="47" t="s">
        <v>81</v>
      </c>
      <c r="B15" s="48"/>
    </row>
    <row r="16" spans="1:4" s="49" customFormat="1" x14ac:dyDescent="0.25">
      <c r="A16" s="50" t="s">
        <v>49</v>
      </c>
      <c r="B16" s="51" t="s">
        <v>79</v>
      </c>
      <c r="C16" s="54"/>
    </row>
    <row r="17" spans="1:3" s="49" customFormat="1" x14ac:dyDescent="0.25">
      <c r="A17" s="50" t="s">
        <v>77</v>
      </c>
      <c r="B17" s="51" t="s">
        <v>82</v>
      </c>
      <c r="C17" s="54" t="s">
        <v>55</v>
      </c>
    </row>
    <row r="18" spans="1:3" s="49" customFormat="1" x14ac:dyDescent="0.25">
      <c r="A18" s="50" t="s">
        <v>70</v>
      </c>
      <c r="B18" s="52" t="s">
        <v>120</v>
      </c>
      <c r="C18" s="53" t="s">
        <v>52</v>
      </c>
    </row>
    <row r="19" spans="1:3" s="49" customFormat="1" ht="17.25" customHeight="1" x14ac:dyDescent="0.25">
      <c r="A19" s="50" t="s">
        <v>71</v>
      </c>
      <c r="B19" s="52" t="s">
        <v>83</v>
      </c>
      <c r="C19" s="54" t="s">
        <v>84</v>
      </c>
    </row>
    <row r="20" spans="1:3" s="49" customFormat="1" x14ac:dyDescent="0.25">
      <c r="A20" s="50" t="s">
        <v>73</v>
      </c>
      <c r="B20" s="52" t="s">
        <v>74</v>
      </c>
    </row>
    <row r="21" spans="1:3" s="49" customFormat="1" x14ac:dyDescent="0.25">
      <c r="A21" s="50" t="s">
        <v>75</v>
      </c>
      <c r="B21" s="52" t="s">
        <v>89</v>
      </c>
    </row>
    <row r="22" spans="1:3" s="57" customFormat="1" x14ac:dyDescent="0.25">
      <c r="A22" s="55" t="s">
        <v>85</v>
      </c>
      <c r="B22" s="56"/>
    </row>
    <row r="23" spans="1:3" s="57" customFormat="1" x14ac:dyDescent="0.25">
      <c r="A23" s="58" t="s">
        <v>49</v>
      </c>
      <c r="B23" s="59" t="s">
        <v>79</v>
      </c>
      <c r="C23" s="60"/>
    </row>
    <row r="24" spans="1:3" s="57" customFormat="1" x14ac:dyDescent="0.25">
      <c r="A24" s="58" t="s">
        <v>77</v>
      </c>
      <c r="B24" s="59" t="s">
        <v>86</v>
      </c>
      <c r="C24" s="60" t="s">
        <v>55</v>
      </c>
    </row>
    <row r="25" spans="1:3" s="57" customFormat="1" x14ac:dyDescent="0.25">
      <c r="A25" s="58" t="s">
        <v>70</v>
      </c>
      <c r="B25" s="61" t="s">
        <v>121</v>
      </c>
      <c r="C25" s="62" t="s">
        <v>52</v>
      </c>
    </row>
    <row r="26" spans="1:3" s="57" customFormat="1" ht="17.25" customHeight="1" x14ac:dyDescent="0.25">
      <c r="A26" s="58" t="s">
        <v>71</v>
      </c>
      <c r="B26" s="61" t="s">
        <v>87</v>
      </c>
      <c r="C26" s="60" t="s">
        <v>84</v>
      </c>
    </row>
    <row r="27" spans="1:3" s="57" customFormat="1" x14ac:dyDescent="0.25">
      <c r="A27" s="58" t="s">
        <v>73</v>
      </c>
      <c r="B27" s="61" t="s">
        <v>74</v>
      </c>
    </row>
    <row r="28" spans="1:3" s="57" customFormat="1" x14ac:dyDescent="0.25">
      <c r="A28" s="58" t="s">
        <v>75</v>
      </c>
      <c r="B28" s="61" t="s">
        <v>89</v>
      </c>
    </row>
    <row r="29" spans="1:3" s="65" customFormat="1" x14ac:dyDescent="0.25">
      <c r="A29" s="63" t="s">
        <v>88</v>
      </c>
      <c r="B29" s="64"/>
    </row>
    <row r="30" spans="1:3" s="65" customFormat="1" x14ac:dyDescent="0.25">
      <c r="A30" s="66" t="s">
        <v>49</v>
      </c>
      <c r="B30" s="67" t="s">
        <v>79</v>
      </c>
      <c r="C30" s="68"/>
    </row>
    <row r="31" spans="1:3" s="65" customFormat="1" x14ac:dyDescent="0.25">
      <c r="A31" s="66" t="s">
        <v>77</v>
      </c>
      <c r="B31" s="67" t="s">
        <v>79</v>
      </c>
      <c r="C31" s="68"/>
    </row>
    <row r="32" spans="1:3" s="65" customFormat="1" x14ac:dyDescent="0.25">
      <c r="A32" s="66" t="s">
        <v>70</v>
      </c>
      <c r="B32" s="69" t="s">
        <v>122</v>
      </c>
      <c r="C32" s="70"/>
    </row>
    <row r="33" spans="1:4" s="65" customFormat="1" ht="17.25" customHeight="1" x14ac:dyDescent="0.25">
      <c r="A33" s="66" t="s">
        <v>71</v>
      </c>
      <c r="B33" s="69" t="s">
        <v>72</v>
      </c>
      <c r="C33" s="68"/>
    </row>
    <row r="34" spans="1:4" s="65" customFormat="1" x14ac:dyDescent="0.25">
      <c r="A34" s="66" t="s">
        <v>73</v>
      </c>
      <c r="B34" s="69" t="s">
        <v>74</v>
      </c>
    </row>
    <row r="35" spans="1:4" s="65" customFormat="1" x14ac:dyDescent="0.25">
      <c r="A35" s="66" t="s">
        <v>75</v>
      </c>
      <c r="B35" s="69" t="s">
        <v>89</v>
      </c>
    </row>
    <row r="36" spans="1:4" s="9" customFormat="1" x14ac:dyDescent="0.25">
      <c r="A36" s="34"/>
      <c r="B36" s="35"/>
    </row>
    <row r="37" spans="1:4" x14ac:dyDescent="0.25">
      <c r="A37" t="s">
        <v>43</v>
      </c>
      <c r="B37" s="2">
        <v>0.4</v>
      </c>
      <c r="C37" t="s">
        <v>5</v>
      </c>
      <c r="D37" t="s">
        <v>3</v>
      </c>
    </row>
    <row r="38" spans="1:4" x14ac:dyDescent="0.25">
      <c r="A38" t="s">
        <v>6</v>
      </c>
      <c r="D38" t="s">
        <v>3</v>
      </c>
    </row>
    <row r="39" spans="1:4" x14ac:dyDescent="0.25">
      <c r="A39" t="s">
        <v>7</v>
      </c>
      <c r="B39" s="1" t="s">
        <v>8</v>
      </c>
      <c r="D39" t="s">
        <v>3</v>
      </c>
    </row>
    <row r="40" spans="1:4" x14ac:dyDescent="0.25">
      <c r="A40" t="s">
        <v>9</v>
      </c>
      <c r="B40" s="1">
        <v>10</v>
      </c>
      <c r="D40" t="s">
        <v>3</v>
      </c>
    </row>
    <row r="41" spans="1:4" x14ac:dyDescent="0.25">
      <c r="A41" t="s">
        <v>10</v>
      </c>
      <c r="B41" s="1" t="s">
        <v>11</v>
      </c>
      <c r="D41" t="s">
        <v>3</v>
      </c>
    </row>
    <row r="42" spans="1:4" x14ac:dyDescent="0.25">
      <c r="A42" t="s">
        <v>12</v>
      </c>
      <c r="B42" s="1" t="s">
        <v>14</v>
      </c>
      <c r="C42" s="73" t="s">
        <v>13</v>
      </c>
      <c r="D42" t="s">
        <v>3</v>
      </c>
    </row>
    <row r="43" spans="1:4" x14ac:dyDescent="0.25">
      <c r="A43" t="s">
        <v>44</v>
      </c>
      <c r="B43" s="6"/>
    </row>
    <row r="44" spans="1:4" x14ac:dyDescent="0.25">
      <c r="A44" t="s">
        <v>45</v>
      </c>
      <c r="B44" s="6"/>
    </row>
    <row r="45" spans="1:4" s="9" customFormat="1" x14ac:dyDescent="0.25">
      <c r="A45" s="34" t="s">
        <v>93</v>
      </c>
      <c r="B45" s="6"/>
    </row>
    <row r="46" spans="1:4" s="9" customFormat="1" x14ac:dyDescent="0.25">
      <c r="A46" s="34" t="s">
        <v>92</v>
      </c>
      <c r="B46" s="6"/>
    </row>
    <row r="47" spans="1:4" s="9" customFormat="1" x14ac:dyDescent="0.25">
      <c r="A47" s="34" t="s">
        <v>90</v>
      </c>
      <c r="B47" s="6"/>
    </row>
    <row r="48" spans="1:4" s="9" customFormat="1" x14ac:dyDescent="0.25">
      <c r="A48" s="34" t="s">
        <v>91</v>
      </c>
      <c r="B48" s="6"/>
    </row>
    <row r="49" spans="1:4" s="9" customFormat="1" x14ac:dyDescent="0.25">
      <c r="A49" s="34" t="s">
        <v>94</v>
      </c>
      <c r="B49" s="6"/>
      <c r="C49" s="1" t="s">
        <v>98</v>
      </c>
    </row>
    <row r="50" spans="1:4" s="9" customFormat="1" x14ac:dyDescent="0.25">
      <c r="A50" s="34" t="s">
        <v>95</v>
      </c>
      <c r="B50" s="6"/>
      <c r="C50" s="1" t="s">
        <v>98</v>
      </c>
    </row>
    <row r="51" spans="1:4" s="9" customFormat="1" x14ac:dyDescent="0.25">
      <c r="A51" s="34" t="s">
        <v>96</v>
      </c>
      <c r="B51" s="6"/>
      <c r="C51" s="1" t="s">
        <v>98</v>
      </c>
    </row>
    <row r="52" spans="1:4" s="9" customFormat="1" x14ac:dyDescent="0.25">
      <c r="A52" s="34" t="s">
        <v>97</v>
      </c>
      <c r="B52" s="6"/>
      <c r="C52" s="1" t="s">
        <v>98</v>
      </c>
    </row>
    <row r="53" spans="1:4" s="9" customFormat="1" x14ac:dyDescent="0.25">
      <c r="A53" s="34"/>
      <c r="B53" s="35"/>
    </row>
    <row r="54" spans="1:4" s="9" customFormat="1" x14ac:dyDescent="0.25">
      <c r="A54" s="34"/>
      <c r="B54" s="35"/>
    </row>
    <row r="55" spans="1:4" s="9" customFormat="1" x14ac:dyDescent="0.25">
      <c r="A55" s="34"/>
      <c r="B55" s="35"/>
    </row>
    <row r="56" spans="1:4" s="9" customFormat="1" x14ac:dyDescent="0.25">
      <c r="A56" s="34"/>
      <c r="B56" s="35"/>
    </row>
    <row r="57" spans="1:4" s="9" customFormat="1" x14ac:dyDescent="0.25">
      <c r="A57" s="34"/>
      <c r="B57" s="35"/>
    </row>
    <row r="58" spans="1:4" s="9" customFormat="1" x14ac:dyDescent="0.25">
      <c r="A58" s="34"/>
      <c r="B58" s="35"/>
    </row>
    <row r="59" spans="1:4" s="9" customFormat="1" x14ac:dyDescent="0.25">
      <c r="A59" s="34"/>
      <c r="B59" s="35"/>
    </row>
    <row r="61" spans="1:4" x14ac:dyDescent="0.25">
      <c r="A61" s="3" t="s">
        <v>15</v>
      </c>
      <c r="B61" s="4"/>
      <c r="C61" s="3"/>
      <c r="D61" s="3"/>
    </row>
    <row r="62" spans="1:4" x14ac:dyDescent="0.25">
      <c r="A62" t="s">
        <v>19</v>
      </c>
      <c r="B62" s="1" t="s">
        <v>18</v>
      </c>
      <c r="D62" t="s">
        <v>22</v>
      </c>
    </row>
    <row r="63" spans="1:4" x14ac:dyDescent="0.25">
      <c r="A63" t="s">
        <v>20</v>
      </c>
      <c r="B63" s="1" t="s">
        <v>21</v>
      </c>
      <c r="D63" t="s">
        <v>22</v>
      </c>
    </row>
    <row r="64" spans="1:4" x14ac:dyDescent="0.25">
      <c r="A64" t="s">
        <v>16</v>
      </c>
      <c r="B64" s="1" t="s">
        <v>17</v>
      </c>
      <c r="D64" t="s">
        <v>22</v>
      </c>
    </row>
    <row r="65" spans="1:4" x14ac:dyDescent="0.25">
      <c r="A65" t="s">
        <v>24</v>
      </c>
      <c r="B65" s="1" t="s">
        <v>25</v>
      </c>
      <c r="D65" t="s">
        <v>22</v>
      </c>
    </row>
    <row r="66" spans="1:4" x14ac:dyDescent="0.25">
      <c r="A66" t="s">
        <v>26</v>
      </c>
      <c r="B66" s="1" t="s">
        <v>27</v>
      </c>
      <c r="D66" t="s">
        <v>22</v>
      </c>
    </row>
    <row r="67" spans="1:4" x14ac:dyDescent="0.25">
      <c r="A67" t="s">
        <v>28</v>
      </c>
      <c r="B67" s="1" t="s">
        <v>29</v>
      </c>
      <c r="D67" t="s">
        <v>22</v>
      </c>
    </row>
    <row r="68" spans="1:4" x14ac:dyDescent="0.25">
      <c r="A68" t="s">
        <v>30</v>
      </c>
      <c r="D68" t="s">
        <v>31</v>
      </c>
    </row>
    <row r="69" spans="1:4" x14ac:dyDescent="0.25">
      <c r="A69" t="s">
        <v>32</v>
      </c>
      <c r="B69" s="5" t="s">
        <v>33</v>
      </c>
      <c r="D69" t="s">
        <v>22</v>
      </c>
    </row>
    <row r="70" spans="1:4" x14ac:dyDescent="0.25">
      <c r="A70" t="s">
        <v>34</v>
      </c>
      <c r="B70" s="5" t="s">
        <v>35</v>
      </c>
      <c r="C70" s="1" t="s">
        <v>36</v>
      </c>
      <c r="D70" t="s">
        <v>22</v>
      </c>
    </row>
    <row r="71" spans="1:4" x14ac:dyDescent="0.25">
      <c r="A71" t="s">
        <v>37</v>
      </c>
      <c r="B71" s="1" t="s">
        <v>38</v>
      </c>
      <c r="D71" t="s">
        <v>22</v>
      </c>
    </row>
    <row r="73" spans="1:4" x14ac:dyDescent="0.25">
      <c r="A73" t="s">
        <v>39</v>
      </c>
      <c r="B73" s="1" t="s">
        <v>40</v>
      </c>
      <c r="D73" t="s">
        <v>22</v>
      </c>
    </row>
    <row r="75" spans="1:4" x14ac:dyDescent="0.25">
      <c r="A75" t="s">
        <v>41</v>
      </c>
    </row>
    <row r="77" spans="1:4" x14ac:dyDescent="0.25">
      <c r="A77" t="s">
        <v>42</v>
      </c>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505B8-E5DC-424E-954A-AFCC8EF1F8E7}">
  <dimension ref="A1:H24"/>
  <sheetViews>
    <sheetView workbookViewId="0">
      <selection activeCell="F13" sqref="F13"/>
    </sheetView>
  </sheetViews>
  <sheetFormatPr defaultRowHeight="15" x14ac:dyDescent="0.25"/>
  <cols>
    <col min="1" max="1" width="40.28515625" style="9" customWidth="1"/>
    <col min="2" max="2" width="11" style="9" customWidth="1"/>
    <col min="3" max="3" width="16.28515625" style="9" customWidth="1"/>
    <col min="4" max="4" width="17.28515625" style="9" customWidth="1"/>
    <col min="5" max="5" width="20" style="9" customWidth="1"/>
    <col min="6" max="6" width="14.28515625" style="9" customWidth="1"/>
    <col min="7" max="7" width="11.28515625" style="9" customWidth="1"/>
    <col min="8" max="8" width="9.42578125" style="9" customWidth="1"/>
    <col min="9" max="16384" width="9.140625" style="9"/>
  </cols>
  <sheetData>
    <row r="1" spans="1:8" x14ac:dyDescent="0.25">
      <c r="A1" s="9" t="s">
        <v>46</v>
      </c>
    </row>
    <row r="2" spans="1:8" x14ac:dyDescent="0.25">
      <c r="A2" s="20" t="s">
        <v>47</v>
      </c>
    </row>
    <row r="3" spans="1:8" x14ac:dyDescent="0.25">
      <c r="A3" s="21" t="s">
        <v>48</v>
      </c>
    </row>
    <row r="4" spans="1:8" ht="18.75" x14ac:dyDescent="0.3">
      <c r="A4" s="8" t="s">
        <v>57</v>
      </c>
      <c r="B4" s="8"/>
      <c r="C4" s="8"/>
      <c r="D4" s="8"/>
      <c r="E4" s="8"/>
      <c r="F4" s="8"/>
      <c r="G4" s="8"/>
      <c r="H4" s="8"/>
    </row>
    <row r="5" spans="1:8" s="25" customFormat="1" ht="45" x14ac:dyDescent="0.25">
      <c r="A5" s="23"/>
      <c r="B5" s="23" t="s">
        <v>58</v>
      </c>
      <c r="C5" s="23" t="s">
        <v>49</v>
      </c>
      <c r="D5" s="24" t="s">
        <v>50</v>
      </c>
      <c r="E5" s="23" t="s">
        <v>59</v>
      </c>
      <c r="F5" s="23" t="s">
        <v>60</v>
      </c>
      <c r="G5" s="23" t="s">
        <v>61</v>
      </c>
      <c r="H5" s="23" t="s">
        <v>62</v>
      </c>
    </row>
    <row r="6" spans="1:8" x14ac:dyDescent="0.25">
      <c r="A6" s="12" t="s">
        <v>63</v>
      </c>
      <c r="B6" s="12">
        <v>120</v>
      </c>
      <c r="C6" s="14" t="s">
        <v>64</v>
      </c>
      <c r="D6" s="14"/>
      <c r="E6" s="17">
        <v>35000000000</v>
      </c>
      <c r="F6" s="14" t="s">
        <v>65</v>
      </c>
      <c r="G6" s="12">
        <v>10</v>
      </c>
      <c r="H6" s="12">
        <v>10</v>
      </c>
    </row>
    <row r="7" spans="1:8" x14ac:dyDescent="0.25">
      <c r="A7" s="26"/>
      <c r="B7" s="11"/>
      <c r="C7" s="27">
        <v>1000000000000</v>
      </c>
      <c r="D7" s="27">
        <f>C7</f>
        <v>1000000000000</v>
      </c>
      <c r="E7" s="27">
        <f>D7 / ( 2 * PI() * F7*0.1 * F7*0.1 )</f>
        <v>473112197062.70905</v>
      </c>
      <c r="F7" s="22">
        <v>5.8</v>
      </c>
      <c r="G7" s="11"/>
      <c r="H7" s="11"/>
    </row>
    <row r="8" spans="1:8" x14ac:dyDescent="0.25">
      <c r="A8" s="26"/>
      <c r="B8" s="11"/>
      <c r="C8" s="27"/>
      <c r="D8" s="27"/>
      <c r="E8" s="29" t="s">
        <v>52</v>
      </c>
      <c r="F8" s="22"/>
      <c r="G8" s="11"/>
      <c r="H8" s="11"/>
    </row>
    <row r="9" spans="1:8" x14ac:dyDescent="0.25">
      <c r="A9" s="11"/>
      <c r="B9" s="11"/>
      <c r="C9" s="11"/>
      <c r="D9" s="11"/>
      <c r="E9" s="11"/>
      <c r="F9" s="11"/>
      <c r="G9" s="11"/>
      <c r="H9" s="11"/>
    </row>
    <row r="10" spans="1:8" x14ac:dyDescent="0.25">
      <c r="A10" s="12" t="s">
        <v>66</v>
      </c>
      <c r="B10" s="12">
        <v>120</v>
      </c>
      <c r="C10" s="17">
        <v>150000000000000</v>
      </c>
      <c r="D10" s="17"/>
      <c r="E10" s="17">
        <v>80000000000</v>
      </c>
      <c r="F10" s="16" t="s">
        <v>67</v>
      </c>
      <c r="G10" s="12">
        <v>10</v>
      </c>
      <c r="H10" s="12">
        <v>1.2</v>
      </c>
    </row>
    <row r="11" spans="1:8" x14ac:dyDescent="0.25">
      <c r="A11" s="26" t="s">
        <v>53</v>
      </c>
      <c r="B11" s="11"/>
      <c r="C11" s="27">
        <f>C10</f>
        <v>150000000000000</v>
      </c>
      <c r="D11" s="27">
        <f xml:space="preserve"> EXP(-2) * C11</f>
        <v>20300292485491.906</v>
      </c>
      <c r="E11" s="27">
        <f>D11 / ( 2 * PI() * F11*0.1 * F11*0.1 )</f>
        <v>114845873716.54445</v>
      </c>
      <c r="F11" s="28">
        <f xml:space="preserve"> 0.00024 * 221000</f>
        <v>53.04</v>
      </c>
      <c r="G11" s="11"/>
      <c r="H11" s="11"/>
    </row>
    <row r="12" spans="1:8" x14ac:dyDescent="0.25">
      <c r="A12" s="26" t="s">
        <v>54</v>
      </c>
      <c r="B12" s="11"/>
      <c r="C12" s="27">
        <f>C11</f>
        <v>150000000000000</v>
      </c>
      <c r="D12" s="27">
        <f xml:space="preserve"> EXP(-4) * C12</f>
        <v>2747345833310.127</v>
      </c>
      <c r="E12" s="27">
        <f>D12 / ( 2 * PI() * F12*0.1 * F12*0.1 )</f>
        <v>7771349423.9923964</v>
      </c>
      <c r="F12" s="28">
        <f xml:space="preserve"> 0.00024 * 221000 * SQRT(2)</f>
        <v>75.009887348268961</v>
      </c>
      <c r="G12" s="11"/>
      <c r="H12" s="11"/>
    </row>
    <row r="13" spans="1:8" ht="75" x14ac:dyDescent="0.25">
      <c r="A13" s="26"/>
      <c r="B13" s="11"/>
      <c r="C13" s="27"/>
      <c r="D13" s="30" t="s">
        <v>55</v>
      </c>
      <c r="E13" s="31" t="s">
        <v>52</v>
      </c>
      <c r="F13" s="30" t="s">
        <v>56</v>
      </c>
      <c r="G13" s="11"/>
      <c r="H13" s="11"/>
    </row>
    <row r="14" spans="1:8" x14ac:dyDescent="0.25">
      <c r="A14" s="11"/>
      <c r="B14" s="11"/>
      <c r="C14" s="11"/>
      <c r="D14" s="11"/>
      <c r="E14" s="11"/>
      <c r="F14" s="13"/>
      <c r="G14" s="11"/>
      <c r="H14" s="11"/>
    </row>
    <row r="15" spans="1:8" x14ac:dyDescent="0.25">
      <c r="A15" s="12" t="s">
        <v>68</v>
      </c>
      <c r="B15" s="12">
        <v>120</v>
      </c>
      <c r="C15" s="17">
        <v>150000000000000</v>
      </c>
      <c r="D15" s="17"/>
      <c r="E15" s="17">
        <v>5500000000000</v>
      </c>
      <c r="F15" s="14" t="s">
        <v>65</v>
      </c>
      <c r="G15" s="12">
        <v>10</v>
      </c>
      <c r="H15" s="12">
        <v>1.2</v>
      </c>
    </row>
    <row r="16" spans="1:8" x14ac:dyDescent="0.25">
      <c r="A16" s="11"/>
      <c r="B16" s="11"/>
      <c r="C16" s="27">
        <f>C15</f>
        <v>150000000000000</v>
      </c>
      <c r="D16" s="27">
        <f>C16</f>
        <v>150000000000000</v>
      </c>
      <c r="E16" s="27">
        <f>D16 / ( 2 * PI() * F16*0.1 * F16*0.1 )</f>
        <v>70966829559406.359</v>
      </c>
      <c r="F16" s="22">
        <v>5.8</v>
      </c>
      <c r="G16" s="11"/>
      <c r="H16" s="11"/>
    </row>
    <row r="17" spans="1:8" x14ac:dyDescent="0.25">
      <c r="A17" s="10"/>
      <c r="B17" s="10"/>
      <c r="C17" s="18"/>
      <c r="D17" s="18"/>
      <c r="E17" s="10"/>
      <c r="F17" s="10"/>
      <c r="G17" s="10"/>
      <c r="H17" s="10"/>
    </row>
    <row r="18" spans="1:8" x14ac:dyDescent="0.25">
      <c r="A18" s="19" t="s">
        <v>69</v>
      </c>
      <c r="B18" s="12">
        <v>120</v>
      </c>
      <c r="C18" s="14" t="s">
        <v>64</v>
      </c>
      <c r="D18" s="14"/>
      <c r="E18" s="15">
        <v>35000000000</v>
      </c>
      <c r="F18" s="14" t="s">
        <v>65</v>
      </c>
      <c r="G18" s="12">
        <v>9</v>
      </c>
      <c r="H18" s="12">
        <v>10</v>
      </c>
    </row>
    <row r="19" spans="1:8" x14ac:dyDescent="0.25">
      <c r="A19" s="10"/>
      <c r="B19" s="10"/>
      <c r="C19" s="27">
        <v>1000000000000</v>
      </c>
      <c r="D19" s="33">
        <f>C19</f>
        <v>1000000000000</v>
      </c>
      <c r="E19" s="27">
        <f>D19 / ( 2 * PI() * F19*0.1 * F19*0.1 )</f>
        <v>30086000584.479271</v>
      </c>
      <c r="F19" s="32">
        <v>23</v>
      </c>
      <c r="G19" s="10"/>
      <c r="H19" s="10"/>
    </row>
    <row r="20" spans="1:8" x14ac:dyDescent="0.25">
      <c r="A20" s="10"/>
      <c r="B20" s="10"/>
      <c r="C20" s="10"/>
      <c r="D20" s="10"/>
      <c r="E20" s="10"/>
      <c r="F20" s="10"/>
      <c r="G20" s="10"/>
      <c r="H20" s="10"/>
    </row>
    <row r="21" spans="1:8" x14ac:dyDescent="0.25">
      <c r="A21" s="10"/>
      <c r="B21" s="10"/>
      <c r="C21" s="10"/>
      <c r="D21" s="10"/>
      <c r="E21" s="10"/>
      <c r="F21" s="10"/>
      <c r="G21" s="10"/>
      <c r="H21" s="10"/>
    </row>
    <row r="22" spans="1:8" x14ac:dyDescent="0.25">
      <c r="A22" s="10"/>
      <c r="B22" s="10"/>
      <c r="C22" s="10"/>
      <c r="D22" s="10"/>
      <c r="E22" s="10"/>
      <c r="F22" s="10"/>
      <c r="G22" s="10"/>
      <c r="H22" s="10"/>
    </row>
    <row r="23" spans="1:8" x14ac:dyDescent="0.25">
      <c r="A23" s="10"/>
      <c r="B23" s="10"/>
      <c r="C23" s="10"/>
      <c r="D23" s="10"/>
      <c r="E23" s="10"/>
      <c r="F23" s="10"/>
      <c r="G23" s="10"/>
      <c r="H23" s="10"/>
    </row>
    <row r="24" spans="1:8" x14ac:dyDescent="0.25">
      <c r="A24" s="10"/>
      <c r="B24" s="10"/>
      <c r="C24" s="10"/>
      <c r="D24" s="10"/>
      <c r="E24" s="10"/>
      <c r="F24" s="10"/>
      <c r="G24" s="10"/>
      <c r="H24" s="10"/>
    </row>
  </sheetData>
  <mergeCells count="1">
    <mergeCell ref="A4:H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6964E-DE79-4B87-B80A-31036042419B}">
  <dimension ref="A1:R19"/>
  <sheetViews>
    <sheetView workbookViewId="0">
      <selection activeCell="L22" sqref="L22"/>
    </sheetView>
  </sheetViews>
  <sheetFormatPr defaultColWidth="8.85546875" defaultRowHeight="15" x14ac:dyDescent="0.25"/>
  <cols>
    <col min="1" max="1" width="20.42578125" style="9" customWidth="1"/>
    <col min="2" max="2" width="9.140625" style="9" customWidth="1"/>
    <col min="3" max="3" width="4.7109375" style="9" customWidth="1"/>
    <col min="4" max="4" width="8.85546875" style="9" hidden="1" customWidth="1"/>
    <col min="5" max="5" width="8.85546875" style="9"/>
    <col min="6" max="6" width="6.140625" style="9" customWidth="1"/>
    <col min="7" max="7" width="8.85546875" style="9" hidden="1" customWidth="1"/>
    <col min="8" max="8" width="11.42578125" style="9" customWidth="1"/>
    <col min="9" max="9" width="6.42578125" style="9" customWidth="1"/>
    <col min="10" max="11" width="8.85546875" style="9" hidden="1" customWidth="1"/>
    <col min="12" max="12" width="17.7109375" style="9" customWidth="1"/>
    <col min="13" max="13" width="8.85546875" style="9" hidden="1" customWidth="1"/>
    <col min="14" max="14" width="15.140625" style="9" customWidth="1"/>
    <col min="15" max="15" width="8.85546875" style="9" hidden="1" customWidth="1"/>
    <col min="16" max="16" width="15.28515625" style="9" customWidth="1"/>
    <col min="17" max="17" width="35.7109375" style="1" customWidth="1"/>
    <col min="18" max="16384" width="8.85546875" style="9"/>
  </cols>
  <sheetData>
    <row r="1" spans="1:18" s="74" customFormat="1" ht="15.75" x14ac:dyDescent="0.25">
      <c r="B1" s="74" t="s">
        <v>99</v>
      </c>
      <c r="Q1" s="75"/>
    </row>
    <row r="3" spans="1:18" s="76" customFormat="1" ht="47.25" x14ac:dyDescent="0.25">
      <c r="A3" s="76" t="s">
        <v>100</v>
      </c>
      <c r="B3" s="76" t="s">
        <v>101</v>
      </c>
      <c r="E3" s="76" t="s">
        <v>102</v>
      </c>
      <c r="H3" s="76" t="s">
        <v>103</v>
      </c>
      <c r="L3" s="76" t="s">
        <v>104</v>
      </c>
      <c r="N3" s="76" t="s">
        <v>105</v>
      </c>
      <c r="P3" s="76" t="s">
        <v>106</v>
      </c>
      <c r="Q3" s="76" t="s">
        <v>107</v>
      </c>
    </row>
    <row r="4" spans="1:18" s="74" customFormat="1" ht="15.75" x14ac:dyDescent="0.25">
      <c r="L4" s="75"/>
      <c r="N4" s="75"/>
      <c r="P4" s="75"/>
      <c r="Q4" s="75"/>
    </row>
    <row r="5" spans="1:18" s="78" customFormat="1" ht="45" x14ac:dyDescent="0.25">
      <c r="A5" s="77" t="s">
        <v>108</v>
      </c>
      <c r="B5" s="78">
        <v>3</v>
      </c>
      <c r="E5" s="78">
        <v>2.5000000000000001E-2</v>
      </c>
      <c r="H5" s="78">
        <f>2*(1/2*(1+ERF(((E5/2))/((B5/2.3548)*1.41421356))))-1</f>
        <v>7.8284517560658351E-3</v>
      </c>
      <c r="L5" s="78">
        <f>H5*30000000000000</f>
        <v>234853552681.97507</v>
      </c>
      <c r="N5" s="78">
        <f>L5*0.03*1.6E-19</f>
        <v>1.1272970528734802E-9</v>
      </c>
      <c r="P5" s="78">
        <f>N5*1000000000000</f>
        <v>1127.2970528734802</v>
      </c>
      <c r="Q5" s="79" t="s">
        <v>109</v>
      </c>
      <c r="R5" s="80"/>
    </row>
    <row r="6" spans="1:18" s="1" customFormat="1" x14ac:dyDescent="0.25">
      <c r="A6" s="81"/>
    </row>
    <row r="8" spans="1:18" s="78" customFormat="1" ht="45" x14ac:dyDescent="0.25">
      <c r="A8" s="82" t="s">
        <v>110</v>
      </c>
      <c r="B8" s="78">
        <v>13.6</v>
      </c>
      <c r="E8" s="78">
        <v>0.1</v>
      </c>
      <c r="H8" s="78">
        <f>2*(1/2*(1+ERF(((E8/2))/((B8/2.3548)*1.41421356))))-1</f>
        <v>6.9074819749830318E-3</v>
      </c>
      <c r="L8" s="78">
        <f>H8*2*100000000000</f>
        <v>1381496394.9966063</v>
      </c>
      <c r="N8" s="78">
        <f>L8*0.03*1.602E-19</f>
        <v>6.6394716743536896E-12</v>
      </c>
      <c r="P8" s="78">
        <f>N8*1000000000000</f>
        <v>6.6394716743536897</v>
      </c>
      <c r="Q8" s="80" t="s">
        <v>111</v>
      </c>
    </row>
    <row r="9" spans="1:18" s="78" customFormat="1" x14ac:dyDescent="0.25">
      <c r="A9" s="82"/>
      <c r="Q9" s="80" t="s">
        <v>112</v>
      </c>
    </row>
    <row r="10" spans="1:18" s="78" customFormat="1" ht="60" x14ac:dyDescent="0.25">
      <c r="A10" s="82" t="s">
        <v>110</v>
      </c>
      <c r="B10" s="78">
        <v>124.5</v>
      </c>
      <c r="E10" s="78">
        <v>0.1</v>
      </c>
      <c r="H10" s="78">
        <f>2*(1/2*(1+ERF(((E10/2))/((B10/2.3548)*1.41421356))))-1</f>
        <v>7.545615609922951E-4</v>
      </c>
      <c r="L10" s="78">
        <f>H10*1.15*100000000000</f>
        <v>86774579.514113933</v>
      </c>
      <c r="N10" s="78">
        <f>L10*0.03*1.602E-19</f>
        <v>4.1703862914483153E-13</v>
      </c>
      <c r="P10" s="78">
        <f>N10*1000000000000</f>
        <v>0.41703862914483153</v>
      </c>
      <c r="Q10" s="80" t="s">
        <v>113</v>
      </c>
    </row>
    <row r="11" spans="1:18" s="78" customFormat="1" x14ac:dyDescent="0.25">
      <c r="A11" s="82"/>
      <c r="Q11" s="80"/>
    </row>
    <row r="12" spans="1:18" x14ac:dyDescent="0.25">
      <c r="A12" s="83" t="s">
        <v>114</v>
      </c>
      <c r="Q12" s="83"/>
    </row>
    <row r="13" spans="1:18" x14ac:dyDescent="0.25">
      <c r="A13" s="84"/>
      <c r="Q13" s="83"/>
    </row>
    <row r="14" spans="1:18" x14ac:dyDescent="0.25">
      <c r="A14" s="84" t="s">
        <v>115</v>
      </c>
      <c r="Q14" s="83"/>
    </row>
    <row r="15" spans="1:18" x14ac:dyDescent="0.25">
      <c r="A15" s="84"/>
    </row>
    <row r="16" spans="1:18" x14ac:dyDescent="0.25">
      <c r="A16" s="9" t="s">
        <v>116</v>
      </c>
    </row>
    <row r="18" spans="1:17" x14ac:dyDescent="0.25">
      <c r="A18" s="9" t="s">
        <v>117</v>
      </c>
    </row>
    <row r="19" spans="1:17" x14ac:dyDescent="0.25">
      <c r="Q19" s="1" t="s">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Modes</vt:lpstr>
      <vt:lpstr>Signal (GT)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C. Drennan x2160 09298N</dc:creator>
  <cp:lastModifiedBy>Craig C. Drennan x2160 09298N</cp:lastModifiedBy>
  <dcterms:created xsi:type="dcterms:W3CDTF">2018-01-17T16:21:12Z</dcterms:created>
  <dcterms:modified xsi:type="dcterms:W3CDTF">2018-01-24T15:23:00Z</dcterms:modified>
</cp:coreProperties>
</file>