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W:\Projects\Activation\ResidRadTunnel\"/>
    </mc:Choice>
  </mc:AlternateContent>
  <xr:revisionPtr revIDLastSave="0" documentId="10_ncr:100000_{66386AA3-2A8E-4FAC-A465-95246A2B52E3}" xr6:coauthVersionLast="31" xr6:coauthVersionMax="31" xr10:uidLastSave="{00000000-0000-0000-0000-000000000000}"/>
  <bookViews>
    <workbookView xWindow="0" yWindow="0" windowWidth="16380" windowHeight="8196" tabRatio="244" firstSheet="1" activeTab="1" xr2:uid="{00000000-000D-0000-FFFF-FFFF00000000}"/>
    <workbookView xWindow="0" yWindow="0" windowWidth="23364" windowHeight="8640" firstSheet="4" activeTab="4" xr2:uid="{0030F96F-90A6-4102-B3FA-3C2E96F380E1}"/>
    <workbookView xWindow="0" yWindow="0" windowWidth="14568" windowHeight="9168" firstSheet="1" activeTab="1" xr2:uid="{57080792-A7DD-47A4-BF36-F9F0CFE90CA6}"/>
  </bookViews>
  <sheets>
    <sheet name="Old Model" sheetId="1" r:id="rId1"/>
    <sheet name="Model" sheetId="2" r:id="rId2"/>
    <sheet name="C308Scan" sheetId="6" r:id="rId3"/>
    <sheet name="data" sheetId="3" r:id="rId4"/>
    <sheet name="Fit to Fall and Rise" sheetId="4" r:id="rId5"/>
  </sheets>
  <calcPr calcId="179017"/>
</workbook>
</file>

<file path=xl/calcChain.xml><?xml version="1.0" encoding="utf-8"?>
<calcChain xmlns="http://schemas.openxmlformats.org/spreadsheetml/2006/main">
  <c r="D26" i="4" l="1"/>
  <c r="D25" i="4"/>
  <c r="D24" i="4"/>
  <c r="D23" i="4"/>
  <c r="D22" i="4"/>
  <c r="D21" i="4"/>
  <c r="D20" i="4"/>
  <c r="D19" i="4"/>
  <c r="D18" i="4"/>
  <c r="B29" i="4"/>
  <c r="B28" i="4"/>
  <c r="A29" i="4"/>
  <c r="A28" i="4"/>
  <c r="C26" i="4"/>
  <c r="C25" i="4"/>
  <c r="C24" i="4"/>
  <c r="C23" i="4"/>
  <c r="C22" i="4"/>
  <c r="C21" i="4"/>
  <c r="C20" i="4"/>
  <c r="C19" i="4"/>
  <c r="C18" i="4"/>
  <c r="D14" i="4"/>
  <c r="D8" i="4"/>
  <c r="D7" i="4"/>
  <c r="D6" i="4"/>
  <c r="D5" i="4"/>
  <c r="D4" i="4"/>
  <c r="B10" i="4"/>
  <c r="B11" i="4"/>
  <c r="A11" i="4"/>
  <c r="A10" i="4"/>
  <c r="C8" i="4"/>
  <c r="C7" i="4"/>
  <c r="C6" i="4"/>
  <c r="C5" i="4"/>
  <c r="C4" i="4"/>
  <c r="E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E5" i="3"/>
  <c r="E7" i="3"/>
  <c r="E9" i="3"/>
  <c r="E11" i="3"/>
  <c r="E12" i="3"/>
  <c r="E13" i="3"/>
  <c r="E14" i="3"/>
  <c r="E15" i="3"/>
  <c r="E16" i="3"/>
  <c r="E18" i="3"/>
  <c r="E20" i="3"/>
  <c r="E22" i="3"/>
  <c r="E24" i="3"/>
  <c r="E26" i="3"/>
  <c r="E28" i="3"/>
  <c r="E30" i="3"/>
  <c r="E32" i="3"/>
  <c r="E34" i="3"/>
  <c r="E36" i="3"/>
  <c r="E38" i="3"/>
  <c r="A15" i="2"/>
  <c r="A14" i="2"/>
  <c r="A13" i="2"/>
  <c r="A12" i="2"/>
  <c r="A11" i="2"/>
  <c r="A16" i="2"/>
  <c r="A18" i="2"/>
  <c r="A19" i="2"/>
  <c r="A20" i="2"/>
  <c r="A21" i="2"/>
  <c r="A22" i="2"/>
  <c r="A23" i="2"/>
  <c r="A24" i="2"/>
  <c r="A25" i="2"/>
  <c r="A26" i="2"/>
  <c r="B20" i="2"/>
  <c r="G11" i="3" s="1"/>
  <c r="H11" i="3" s="1"/>
  <c r="B24" i="2"/>
  <c r="G15" i="3" s="1"/>
  <c r="H15" i="3" s="1"/>
  <c r="B12" i="2"/>
  <c r="J17" i="3" s="1"/>
  <c r="B16" i="2"/>
  <c r="G7" i="3" s="1"/>
  <c r="A27" i="2"/>
  <c r="B19" i="2"/>
  <c r="K32" i="3" s="1"/>
  <c r="B15" i="2"/>
  <c r="G6" i="3" s="1"/>
  <c r="L6" i="3" s="1"/>
  <c r="B17" i="2"/>
  <c r="I18" i="3" s="1"/>
  <c r="B21" i="2"/>
  <c r="B25" i="2"/>
  <c r="B22" i="2"/>
  <c r="K35" i="3" s="1"/>
  <c r="B26" i="2"/>
  <c r="G17" i="3" s="1"/>
  <c r="B14" i="2"/>
  <c r="I15" i="3" s="1"/>
  <c r="B13" i="2"/>
  <c r="I14" i="3" s="1"/>
  <c r="B18" i="2"/>
  <c r="G9" i="3" s="1"/>
  <c r="B23" i="2"/>
  <c r="K36" i="3" s="1"/>
  <c r="B11" i="2"/>
  <c r="J24" i="3"/>
  <c r="G5" i="3"/>
  <c r="H5" i="3" s="1"/>
  <c r="B27" i="2"/>
  <c r="I28" i="3" s="1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B52" i="2"/>
  <c r="J31" i="3"/>
  <c r="B40" i="2"/>
  <c r="G31" i="3" s="1"/>
  <c r="B45" i="2"/>
  <c r="G36" i="3" s="1"/>
  <c r="H36" i="3" s="1"/>
  <c r="B33" i="2"/>
  <c r="I34" i="3" s="1"/>
  <c r="B42" i="2"/>
  <c r="G33" i="3" s="1"/>
  <c r="B37" i="2"/>
  <c r="I38" i="3" s="1"/>
  <c r="B51" i="2"/>
  <c r="B50" i="2"/>
  <c r="B43" i="2"/>
  <c r="G34" i="3" s="1"/>
  <c r="B34" i="2"/>
  <c r="I35" i="3" s="1"/>
  <c r="B29" i="2"/>
  <c r="I30" i="3" s="1"/>
  <c r="B48" i="2"/>
  <c r="B30" i="2"/>
  <c r="G21" i="3" s="1"/>
  <c r="B39" i="2"/>
  <c r="G30" i="3" s="1"/>
  <c r="H30" i="3" s="1"/>
  <c r="B44" i="2"/>
  <c r="G35" i="3" s="1"/>
  <c r="B38" i="2"/>
  <c r="G29" i="3" s="1"/>
  <c r="B36" i="2"/>
  <c r="G27" i="3" s="1"/>
  <c r="B47" i="2"/>
  <c r="G38" i="3" s="1"/>
  <c r="B31" i="2"/>
  <c r="J36" i="3" s="1"/>
  <c r="B49" i="2"/>
  <c r="B32" i="2"/>
  <c r="J37" i="3" s="1"/>
  <c r="B35" i="2"/>
  <c r="G26" i="3" s="1"/>
  <c r="B46" i="2"/>
  <c r="G37" i="3" s="1"/>
  <c r="B41" i="2"/>
  <c r="G32" i="3" s="1"/>
  <c r="B28" i="2"/>
  <c r="G19" i="3" s="1"/>
  <c r="I33" i="3"/>
  <c r="G25" i="3"/>
  <c r="I37" i="3"/>
  <c r="I31" i="3"/>
  <c r="J19" i="3" l="1"/>
  <c r="K27" i="3"/>
  <c r="J20" i="3"/>
  <c r="G14" i="3"/>
  <c r="H14" i="3" s="1"/>
  <c r="J22" i="3"/>
  <c r="G8" i="3"/>
  <c r="L8" i="3" s="1"/>
  <c r="K30" i="3"/>
  <c r="J30" i="3"/>
  <c r="K38" i="3"/>
  <c r="J28" i="3"/>
  <c r="G10" i="3"/>
  <c r="L10" i="3" s="1"/>
  <c r="I24" i="3"/>
  <c r="J29" i="3"/>
  <c r="K37" i="3"/>
  <c r="K25" i="3"/>
  <c r="J27" i="3"/>
  <c r="J21" i="3"/>
  <c r="K29" i="3"/>
  <c r="I36" i="3"/>
  <c r="L36" i="3" s="1"/>
  <c r="G18" i="3"/>
  <c r="H18" i="3" s="1"/>
  <c r="I27" i="3"/>
  <c r="L15" i="3"/>
  <c r="K28" i="3"/>
  <c r="I22" i="3"/>
  <c r="K34" i="3"/>
  <c r="J25" i="3"/>
  <c r="K33" i="3"/>
  <c r="J33" i="3"/>
  <c r="I25" i="3"/>
  <c r="I32" i="3"/>
  <c r="I26" i="3"/>
  <c r="G16" i="3"/>
  <c r="H16" i="3" s="1"/>
  <c r="I19" i="3"/>
  <c r="L19" i="3" s="1"/>
  <c r="G24" i="3"/>
  <c r="H24" i="3" s="1"/>
  <c r="J38" i="3"/>
  <c r="G28" i="3"/>
  <c r="H28" i="3" s="1"/>
  <c r="K31" i="3"/>
  <c r="J35" i="3"/>
  <c r="J34" i="3"/>
  <c r="I29" i="3"/>
  <c r="G22" i="3"/>
  <c r="H22" i="3" s="1"/>
  <c r="I16" i="3"/>
  <c r="L24" i="3"/>
  <c r="L9" i="3"/>
  <c r="H9" i="3"/>
  <c r="G3" i="3"/>
  <c r="K26" i="3"/>
  <c r="G12" i="3"/>
  <c r="L5" i="3"/>
  <c r="G13" i="3"/>
  <c r="J26" i="3"/>
  <c r="I23" i="3"/>
  <c r="J23" i="3"/>
  <c r="I21" i="3"/>
  <c r="I13" i="3"/>
  <c r="I20" i="3"/>
  <c r="J32" i="3"/>
  <c r="G23" i="3"/>
  <c r="H7" i="3"/>
  <c r="L7" i="3"/>
  <c r="H32" i="3"/>
  <c r="H34" i="3"/>
  <c r="H26" i="3"/>
  <c r="H38" i="3"/>
  <c r="G20" i="3"/>
  <c r="I17" i="3"/>
  <c r="L17" i="3" s="1"/>
  <c r="G4" i="3"/>
  <c r="L4" i="3" s="1"/>
  <c r="L11" i="3"/>
  <c r="J18" i="3"/>
  <c r="L18" i="3" s="1"/>
  <c r="L14" i="3" l="1"/>
  <c r="L38" i="3"/>
  <c r="L31" i="3"/>
  <c r="L33" i="3"/>
  <c r="L30" i="3"/>
  <c r="L37" i="3"/>
  <c r="L21" i="3"/>
  <c r="L35" i="3"/>
  <c r="L25" i="3"/>
  <c r="L26" i="3"/>
  <c r="L34" i="3"/>
  <c r="L27" i="3"/>
  <c r="L16" i="3"/>
  <c r="L22" i="3"/>
  <c r="L28" i="3"/>
  <c r="L29" i="3"/>
  <c r="L32" i="3"/>
  <c r="L12" i="3"/>
  <c r="H12" i="3"/>
  <c r="H3" i="3"/>
  <c r="L3" i="3"/>
  <c r="L23" i="3"/>
  <c r="H13" i="3"/>
  <c r="L13" i="3"/>
  <c r="L20" i="3"/>
  <c r="H20" i="3"/>
</calcChain>
</file>

<file path=xl/sharedStrings.xml><?xml version="1.0" encoding="utf-8"?>
<sst xmlns="http://schemas.openxmlformats.org/spreadsheetml/2006/main" count="20" uniqueCount="17">
  <si>
    <t>Source</t>
  </si>
  <si>
    <t>Dist (inches)</t>
  </si>
  <si>
    <t>Sum</t>
  </si>
  <si>
    <t>Error</t>
  </si>
  <si>
    <t>Amplitude</t>
  </si>
  <si>
    <t>Rise Slope</t>
  </si>
  <si>
    <t>Fall Slope</t>
  </si>
  <si>
    <t>Int</t>
  </si>
  <si>
    <t>Peak</t>
  </si>
  <si>
    <t>Distance (in)</t>
  </si>
  <si>
    <t>Rrad (mR/hr)</t>
  </si>
  <si>
    <t>Position</t>
  </si>
  <si>
    <t>Data</t>
  </si>
  <si>
    <t>LogData</t>
  </si>
  <si>
    <t>Fit</t>
  </si>
  <si>
    <t>Fit 1</t>
  </si>
  <si>
    <t>Fit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</si>
</sst>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DejaVu LGC Sans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Data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data!$D$3:$D$38</c:f>
              <c:numCache>
                <c:formatCode>General</c:formatCode>
                <c:ptCount val="3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</c:numCache>
            </c:numRef>
          </c:xVal>
          <c:yVal>
            <c:numRef>
              <c:f>data!$E$3:$E$38</c:f>
              <c:numCache>
                <c:formatCode>General</c:formatCode>
                <c:ptCount val="36"/>
                <c:pt idx="0">
                  <c:v>50</c:v>
                </c:pt>
                <c:pt idx="2">
                  <c:v>150</c:v>
                </c:pt>
                <c:pt idx="4">
                  <c:v>400</c:v>
                </c:pt>
                <c:pt idx="6">
                  <c:v>1300</c:v>
                </c:pt>
                <c:pt idx="8">
                  <c:v>2000</c:v>
                </c:pt>
                <c:pt idx="9">
                  <c:v>2800</c:v>
                </c:pt>
                <c:pt idx="10">
                  <c:v>3200</c:v>
                </c:pt>
                <c:pt idx="11">
                  <c:v>5000</c:v>
                </c:pt>
                <c:pt idx="12">
                  <c:v>8000</c:v>
                </c:pt>
                <c:pt idx="13">
                  <c:v>9800</c:v>
                </c:pt>
                <c:pt idx="15">
                  <c:v>10000</c:v>
                </c:pt>
                <c:pt idx="17">
                  <c:v>8300</c:v>
                </c:pt>
                <c:pt idx="19">
                  <c:v>6700</c:v>
                </c:pt>
                <c:pt idx="21">
                  <c:v>5600</c:v>
                </c:pt>
                <c:pt idx="23">
                  <c:v>4400</c:v>
                </c:pt>
                <c:pt idx="25">
                  <c:v>3800</c:v>
                </c:pt>
                <c:pt idx="27">
                  <c:v>3000</c:v>
                </c:pt>
                <c:pt idx="29">
                  <c:v>3000</c:v>
                </c:pt>
                <c:pt idx="31">
                  <c:v>3000</c:v>
                </c:pt>
                <c:pt idx="33">
                  <c:v>3600</c:v>
                </c:pt>
                <c:pt idx="35">
                  <c:v>4200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BD-4594-9765-8F476DB3EFA3}"/>
            </c:ext>
          </c:extLst>
        </c:ser>
        <c:ser>
          <c:idx val="1"/>
          <c:order val="1"/>
          <c:tx>
            <c:strRef>
              <c:f>data!$G$1</c:f>
              <c:strCache>
                <c:ptCount val="1"/>
                <c:pt idx="0">
                  <c:v>Fit 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data!$D$3:$D$38</c:f>
              <c:numCache>
                <c:formatCode>General</c:formatCode>
                <c:ptCount val="3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</c:numCache>
            </c:numRef>
          </c:xVal>
          <c:yVal>
            <c:numRef>
              <c:f>data!$G$3:$G$38</c:f>
              <c:numCache>
                <c:formatCode>General</c:formatCode>
                <c:ptCount val="36"/>
                <c:pt idx="0">
                  <c:v>128.72382182477511</c:v>
                </c:pt>
                <c:pt idx="1">
                  <c:v>180.45961823890789</c:v>
                </c:pt>
                <c:pt idx="2">
                  <c:v>252.9887114388377</c:v>
                </c:pt>
                <c:pt idx="3">
                  <c:v>354.66820078689534</c:v>
                </c:pt>
                <c:pt idx="4">
                  <c:v>497.21401375580456</c:v>
                </c:pt>
                <c:pt idx="5">
                  <c:v>697.05086310712784</c:v>
                </c:pt>
                <c:pt idx="6">
                  <c:v>977.20476960856661</c:v>
                </c:pt>
                <c:pt idx="7">
                  <c:v>1369.9562145136763</c:v>
                </c:pt>
                <c:pt idx="8">
                  <c:v>1920.5596289060416</c:v>
                </c:pt>
                <c:pt idx="9">
                  <c:v>2692.4577947136199</c:v>
                </c:pt>
                <c:pt idx="10">
                  <c:v>3774.5919820481568</c:v>
                </c:pt>
                <c:pt idx="11">
                  <c:v>5291.6501268528373</c:v>
                </c:pt>
                <c:pt idx="12">
                  <c:v>7418.4338858865285</c:v>
                </c:pt>
                <c:pt idx="13">
                  <c:v>10400</c:v>
                </c:pt>
                <c:pt idx="14">
                  <c:v>10400</c:v>
                </c:pt>
                <c:pt idx="15">
                  <c:v>9896.955890952926</c:v>
                </c:pt>
                <c:pt idx="16">
                  <c:v>8962.6869064968305</c:v>
                </c:pt>
                <c:pt idx="17">
                  <c:v>8116.6125694589909</c:v>
                </c:pt>
                <c:pt idx="18">
                  <c:v>7350.4073376640363</c:v>
                </c:pt>
                <c:pt idx="19">
                  <c:v>6656.5315970460997</c:v>
                </c:pt>
                <c:pt idx="20">
                  <c:v>6028.1574703252636</c:v>
                </c:pt>
                <c:pt idx="21">
                  <c:v>5459.1016293175771</c:v>
                </c:pt>
                <c:pt idx="22">
                  <c:v>4943.7644497382025</c:v>
                </c:pt>
                <c:pt idx="23">
                  <c:v>4477.074909768723</c:v>
                </c:pt>
                <c:pt idx="24">
                  <c:v>4054.4406901793336</c:v>
                </c:pt>
                <c:pt idx="25">
                  <c:v>3671.7029849811152</c:v>
                </c:pt>
                <c:pt idx="26">
                  <c:v>3325.0955779360352</c:v>
                </c:pt>
                <c:pt idx="27">
                  <c:v>3011.2077822293249</c:v>
                </c:pt>
                <c:pt idx="28">
                  <c:v>2726.9508786230986</c:v>
                </c:pt>
                <c:pt idx="29">
                  <c:v>2469.5277218358901</c:v>
                </c:pt>
                <c:pt idx="30">
                  <c:v>2236.4052160687511</c:v>
                </c:pt>
                <c:pt idx="31">
                  <c:v>2025.289388831525</c:v>
                </c:pt>
                <c:pt idx="32">
                  <c:v>1834.1028177907249</c:v>
                </c:pt>
                <c:pt idx="33">
                  <c:v>1660.9641885146461</c:v>
                </c:pt>
                <c:pt idx="34">
                  <c:v>1504.169781959793</c:v>
                </c:pt>
                <c:pt idx="35">
                  <c:v>1362.1767095317605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BD-4594-9765-8F476DB3EFA3}"/>
            </c:ext>
          </c:extLst>
        </c:ser>
        <c:ser>
          <c:idx val="2"/>
          <c:order val="2"/>
          <c:tx>
            <c:strRef>
              <c:f>data!$L$1</c:f>
              <c:strCache>
                <c:ptCount val="1"/>
                <c:pt idx="0">
                  <c:v>Fit 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data!$D$3:$D$38</c:f>
              <c:numCache>
                <c:formatCode>General</c:formatCode>
                <c:ptCount val="3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</c:numCache>
            </c:numRef>
          </c:xVal>
          <c:yVal>
            <c:numRef>
              <c:f>data!$L$3:$L$38</c:f>
              <c:numCache>
                <c:formatCode>General</c:formatCode>
                <c:ptCount val="36"/>
                <c:pt idx="0">
                  <c:v>128.72382182477511</c:v>
                </c:pt>
                <c:pt idx="1">
                  <c:v>180.45961823890789</c:v>
                </c:pt>
                <c:pt idx="2">
                  <c:v>252.9887114388377</c:v>
                </c:pt>
                <c:pt idx="3">
                  <c:v>354.66820078689534</c:v>
                </c:pt>
                <c:pt idx="4">
                  <c:v>497.21401375580456</c:v>
                </c:pt>
                <c:pt idx="5">
                  <c:v>697.05086310712784</c:v>
                </c:pt>
                <c:pt idx="6">
                  <c:v>977.20476960856661</c:v>
                </c:pt>
                <c:pt idx="7">
                  <c:v>1369.9562145136763</c:v>
                </c:pt>
                <c:pt idx="8">
                  <c:v>1920.5596289060416</c:v>
                </c:pt>
                <c:pt idx="9">
                  <c:v>2692.4577947136199</c:v>
                </c:pt>
                <c:pt idx="10">
                  <c:v>3774.5919820481568</c:v>
                </c:pt>
                <c:pt idx="11">
                  <c:v>5291.6501268528373</c:v>
                </c:pt>
                <c:pt idx="12">
                  <c:v>7418.4338858865285</c:v>
                </c:pt>
                <c:pt idx="13">
                  <c:v>10400</c:v>
                </c:pt>
                <c:pt idx="14">
                  <c:v>10400</c:v>
                </c:pt>
                <c:pt idx="15">
                  <c:v>9896.955890952926</c:v>
                </c:pt>
                <c:pt idx="16">
                  <c:v>8962.6869064968305</c:v>
                </c:pt>
                <c:pt idx="17">
                  <c:v>8116.6125694589909</c:v>
                </c:pt>
                <c:pt idx="18">
                  <c:v>7350.4073376640363</c:v>
                </c:pt>
                <c:pt idx="19">
                  <c:v>6656.5315970460997</c:v>
                </c:pt>
                <c:pt idx="20">
                  <c:v>6028.1574703252636</c:v>
                </c:pt>
                <c:pt idx="21">
                  <c:v>5459.1016293175771</c:v>
                </c:pt>
                <c:pt idx="22">
                  <c:v>4982.3815962856352</c:v>
                </c:pt>
                <c:pt idx="23">
                  <c:v>4531.2127952403953</c:v>
                </c:pt>
                <c:pt idx="24">
                  <c:v>4130.3373036109851</c:v>
                </c:pt>
                <c:pt idx="25">
                  <c:v>3778.1034452171839</c:v>
                </c:pt>
                <c:pt idx="26">
                  <c:v>3474.2597820627766</c:v>
                </c:pt>
                <c:pt idx="27">
                  <c:v>3220.3230411614632</c:v>
                </c:pt>
                <c:pt idx="28">
                  <c:v>3020.1123095056687</c:v>
                </c:pt>
                <c:pt idx="29">
                  <c:v>2880.5145861899928</c:v>
                </c:pt>
                <c:pt idx="30">
                  <c:v>2812.5731047405634</c:v>
                </c:pt>
                <c:pt idx="31">
                  <c:v>2833.0267272456108</c:v>
                </c:pt>
                <c:pt idx="32">
                  <c:v>2966.4804124051716</c:v>
                </c:pt>
                <c:pt idx="33">
                  <c:v>3248.4592265704973</c:v>
                </c:pt>
                <c:pt idx="34">
                  <c:v>3729.6999477257514</c:v>
                </c:pt>
                <c:pt idx="35">
                  <c:v>4482.1767095317609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BD-4594-9765-8F476DB3EFA3}"/>
            </c:ext>
          </c:extLst>
        </c:ser>
        <c:ser>
          <c:idx val="3"/>
          <c:order val="3"/>
          <c:tx>
            <c:v>first ds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data!$D$13:$D$38</c:f>
              <c:numCache>
                <c:formatCode>General</c:formatCode>
                <c:ptCount val="26"/>
                <c:pt idx="0">
                  <c:v>20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  <c:pt idx="6">
                  <c:v>32</c:v>
                </c:pt>
                <c:pt idx="7">
                  <c:v>34</c:v>
                </c:pt>
                <c:pt idx="8">
                  <c:v>36</c:v>
                </c:pt>
                <c:pt idx="9">
                  <c:v>38</c:v>
                </c:pt>
                <c:pt idx="10">
                  <c:v>40</c:v>
                </c:pt>
                <c:pt idx="11">
                  <c:v>42</c:v>
                </c:pt>
                <c:pt idx="12">
                  <c:v>44</c:v>
                </c:pt>
                <c:pt idx="13">
                  <c:v>46</c:v>
                </c:pt>
                <c:pt idx="14">
                  <c:v>48</c:v>
                </c:pt>
                <c:pt idx="15">
                  <c:v>50</c:v>
                </c:pt>
                <c:pt idx="16">
                  <c:v>52</c:v>
                </c:pt>
                <c:pt idx="17">
                  <c:v>54</c:v>
                </c:pt>
                <c:pt idx="18">
                  <c:v>56</c:v>
                </c:pt>
                <c:pt idx="19">
                  <c:v>58</c:v>
                </c:pt>
                <c:pt idx="20">
                  <c:v>60</c:v>
                </c:pt>
                <c:pt idx="21">
                  <c:v>62</c:v>
                </c:pt>
                <c:pt idx="22">
                  <c:v>64</c:v>
                </c:pt>
                <c:pt idx="23">
                  <c:v>66</c:v>
                </c:pt>
                <c:pt idx="24">
                  <c:v>68</c:v>
                </c:pt>
                <c:pt idx="25">
                  <c:v>70</c:v>
                </c:pt>
              </c:numCache>
            </c:numRef>
          </c:xVal>
          <c:yVal>
            <c:numRef>
              <c:f>data!$I$13:$I$38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BD-4594-9765-8F476DB3EFA3}"/>
            </c:ext>
          </c:extLst>
        </c:ser>
        <c:ser>
          <c:idx val="4"/>
          <c:order val="4"/>
          <c:tx>
            <c:v>2nd DS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data!$D$17:$D$38</c:f>
              <c:numCache>
                <c:formatCode>General</c:formatCode>
                <c:ptCount val="22"/>
                <c:pt idx="0">
                  <c:v>28</c:v>
                </c:pt>
                <c:pt idx="1">
                  <c:v>30</c:v>
                </c:pt>
                <c:pt idx="2">
                  <c:v>32</c:v>
                </c:pt>
                <c:pt idx="3">
                  <c:v>34</c:v>
                </c:pt>
                <c:pt idx="4">
                  <c:v>36</c:v>
                </c:pt>
                <c:pt idx="5">
                  <c:v>38</c:v>
                </c:pt>
                <c:pt idx="6">
                  <c:v>40</c:v>
                </c:pt>
                <c:pt idx="7">
                  <c:v>42</c:v>
                </c:pt>
                <c:pt idx="8">
                  <c:v>44</c:v>
                </c:pt>
                <c:pt idx="9">
                  <c:v>46</c:v>
                </c:pt>
                <c:pt idx="10">
                  <c:v>48</c:v>
                </c:pt>
                <c:pt idx="11">
                  <c:v>50</c:v>
                </c:pt>
                <c:pt idx="12">
                  <c:v>52</c:v>
                </c:pt>
                <c:pt idx="13">
                  <c:v>54</c:v>
                </c:pt>
                <c:pt idx="14">
                  <c:v>56</c:v>
                </c:pt>
                <c:pt idx="15">
                  <c:v>58</c:v>
                </c:pt>
                <c:pt idx="16">
                  <c:v>60</c:v>
                </c:pt>
                <c:pt idx="17">
                  <c:v>62</c:v>
                </c:pt>
                <c:pt idx="18">
                  <c:v>64</c:v>
                </c:pt>
                <c:pt idx="19">
                  <c:v>66</c:v>
                </c:pt>
                <c:pt idx="20">
                  <c:v>68</c:v>
                </c:pt>
                <c:pt idx="21">
                  <c:v>70</c:v>
                </c:pt>
              </c:numCache>
            </c:numRef>
          </c:xVal>
          <c:yVal>
            <c:numRef>
              <c:f>data!$J$17:$J$38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BD-4594-9765-8F476DB3EFA3}"/>
            </c:ext>
          </c:extLst>
        </c:ser>
        <c:ser>
          <c:idx val="5"/>
          <c:order val="5"/>
          <c:tx>
            <c:v>3rd DS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data!$D$25:$D$38</c:f>
              <c:numCache>
                <c:formatCode>General</c:formatCode>
                <c:ptCount val="14"/>
                <c:pt idx="0">
                  <c:v>44</c:v>
                </c:pt>
                <c:pt idx="1">
                  <c:v>46</c:v>
                </c:pt>
                <c:pt idx="2">
                  <c:v>48</c:v>
                </c:pt>
                <c:pt idx="3">
                  <c:v>50</c:v>
                </c:pt>
                <c:pt idx="4">
                  <c:v>52</c:v>
                </c:pt>
                <c:pt idx="5">
                  <c:v>54</c:v>
                </c:pt>
                <c:pt idx="6">
                  <c:v>56</c:v>
                </c:pt>
                <c:pt idx="7">
                  <c:v>58</c:v>
                </c:pt>
                <c:pt idx="8">
                  <c:v>60</c:v>
                </c:pt>
                <c:pt idx="9">
                  <c:v>62</c:v>
                </c:pt>
                <c:pt idx="10">
                  <c:v>64</c:v>
                </c:pt>
                <c:pt idx="11">
                  <c:v>66</c:v>
                </c:pt>
                <c:pt idx="12">
                  <c:v>68</c:v>
                </c:pt>
                <c:pt idx="13">
                  <c:v>70</c:v>
                </c:pt>
              </c:numCache>
            </c:numRef>
          </c:xVal>
          <c:yVal>
            <c:numRef>
              <c:f>data!$K$25:$K$38</c:f>
              <c:numCache>
                <c:formatCode>General</c:formatCode>
                <c:ptCount val="14"/>
                <c:pt idx="0">
                  <c:v>38.617146547432533</c:v>
                </c:pt>
                <c:pt idx="1">
                  <c:v>54.137885471672369</c:v>
                </c:pt>
                <c:pt idx="2">
                  <c:v>75.896613431651303</c:v>
                </c:pt>
                <c:pt idx="3">
                  <c:v>106.4004602360686</c:v>
                </c:pt>
                <c:pt idx="4">
                  <c:v>149.16420412674137</c:v>
                </c:pt>
                <c:pt idx="5">
                  <c:v>209.11525893213835</c:v>
                </c:pt>
                <c:pt idx="6">
                  <c:v>293.16143088256996</c:v>
                </c:pt>
                <c:pt idx="7">
                  <c:v>410.98686435410286</c:v>
                </c:pt>
                <c:pt idx="8">
                  <c:v>576.16788867181242</c:v>
                </c:pt>
                <c:pt idx="9">
                  <c:v>807.73733841408591</c:v>
                </c:pt>
                <c:pt idx="10">
                  <c:v>1132.3775946144469</c:v>
                </c:pt>
                <c:pt idx="11">
                  <c:v>1587.4950380558512</c:v>
                </c:pt>
                <c:pt idx="12">
                  <c:v>2225.5301657659584</c:v>
                </c:pt>
                <c:pt idx="13">
                  <c:v>3120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BD-4594-9765-8F476DB3EFA3}"/>
            </c:ext>
          </c:extLst>
        </c:ser>
        <c:ser>
          <c:idx val="6"/>
          <c:order val="6"/>
          <c:tx>
            <c:v>Fit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data!$D$3:$D$38</c:f>
              <c:numCache>
                <c:formatCode>General</c:formatCode>
                <c:ptCount val="3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</c:numCache>
            </c:numRef>
          </c:xVal>
          <c:yVal>
            <c:numRef>
              <c:f>data!$G$3:$G$38</c:f>
              <c:numCache>
                <c:formatCode>General</c:formatCode>
                <c:ptCount val="36"/>
                <c:pt idx="0">
                  <c:v>128.72382182477511</c:v>
                </c:pt>
                <c:pt idx="1">
                  <c:v>180.45961823890789</c:v>
                </c:pt>
                <c:pt idx="2">
                  <c:v>252.9887114388377</c:v>
                </c:pt>
                <c:pt idx="3">
                  <c:v>354.66820078689534</c:v>
                </c:pt>
                <c:pt idx="4">
                  <c:v>497.21401375580456</c:v>
                </c:pt>
                <c:pt idx="5">
                  <c:v>697.05086310712784</c:v>
                </c:pt>
                <c:pt idx="6">
                  <c:v>977.20476960856661</c:v>
                </c:pt>
                <c:pt idx="7">
                  <c:v>1369.9562145136763</c:v>
                </c:pt>
                <c:pt idx="8">
                  <c:v>1920.5596289060416</c:v>
                </c:pt>
                <c:pt idx="9">
                  <c:v>2692.4577947136199</c:v>
                </c:pt>
                <c:pt idx="10">
                  <c:v>3774.5919820481568</c:v>
                </c:pt>
                <c:pt idx="11">
                  <c:v>5291.6501268528373</c:v>
                </c:pt>
                <c:pt idx="12">
                  <c:v>7418.4338858865285</c:v>
                </c:pt>
                <c:pt idx="13">
                  <c:v>10400</c:v>
                </c:pt>
                <c:pt idx="14">
                  <c:v>10400</c:v>
                </c:pt>
                <c:pt idx="15">
                  <c:v>9896.955890952926</c:v>
                </c:pt>
                <c:pt idx="16">
                  <c:v>8962.6869064968305</c:v>
                </c:pt>
                <c:pt idx="17">
                  <c:v>8116.6125694589909</c:v>
                </c:pt>
                <c:pt idx="18">
                  <c:v>7350.4073376640363</c:v>
                </c:pt>
                <c:pt idx="19">
                  <c:v>6656.5315970460997</c:v>
                </c:pt>
                <c:pt idx="20">
                  <c:v>6028.1574703252636</c:v>
                </c:pt>
                <c:pt idx="21">
                  <c:v>5459.1016293175771</c:v>
                </c:pt>
                <c:pt idx="22">
                  <c:v>4943.7644497382025</c:v>
                </c:pt>
                <c:pt idx="23">
                  <c:v>4477.074909768723</c:v>
                </c:pt>
                <c:pt idx="24">
                  <c:v>4054.4406901793336</c:v>
                </c:pt>
                <c:pt idx="25">
                  <c:v>3671.7029849811152</c:v>
                </c:pt>
                <c:pt idx="26">
                  <c:v>3325.0955779360352</c:v>
                </c:pt>
                <c:pt idx="27">
                  <c:v>3011.2077822293249</c:v>
                </c:pt>
                <c:pt idx="28">
                  <c:v>2726.9508786230986</c:v>
                </c:pt>
                <c:pt idx="29">
                  <c:v>2469.5277218358901</c:v>
                </c:pt>
                <c:pt idx="30">
                  <c:v>2236.4052160687511</c:v>
                </c:pt>
                <c:pt idx="31">
                  <c:v>2025.289388831525</c:v>
                </c:pt>
                <c:pt idx="32">
                  <c:v>1834.1028177907249</c:v>
                </c:pt>
                <c:pt idx="33">
                  <c:v>1660.9641885146461</c:v>
                </c:pt>
                <c:pt idx="34">
                  <c:v>1504.169781959793</c:v>
                </c:pt>
                <c:pt idx="35">
                  <c:v>1362.1767095317605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CE-41A0-9470-D8F050108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890896"/>
        <c:axId val="706892536"/>
      </c:scatterChart>
      <c:valAx>
        <c:axId val="70689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892536"/>
        <c:crosses val="autoZero"/>
        <c:crossBetween val="midCat"/>
      </c:valAx>
      <c:valAx>
        <c:axId val="706892536"/>
        <c:scaling>
          <c:logBase val="10"/>
          <c:orientation val="minMax"/>
          <c:max val="120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890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'Fit to Fall and Rise'!$B$2</c:f>
              <c:strCache>
                <c:ptCount val="1"/>
                <c:pt idx="0">
                  <c:v>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'Fit to Fall and Rise'!$A$18:$A$26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numCache>
            </c:numRef>
          </c:xVal>
          <c:yVal>
            <c:numRef>
              <c:f>'Fit to Fall and Rise'!$B$18:$B$26</c:f>
              <c:numCache>
                <c:formatCode>General</c:formatCode>
                <c:ptCount val="9"/>
                <c:pt idx="0">
                  <c:v>50</c:v>
                </c:pt>
                <c:pt idx="1">
                  <c:v>150</c:v>
                </c:pt>
                <c:pt idx="2">
                  <c:v>400</c:v>
                </c:pt>
                <c:pt idx="3">
                  <c:v>1300</c:v>
                </c:pt>
                <c:pt idx="4">
                  <c:v>2000</c:v>
                </c:pt>
                <c:pt idx="5">
                  <c:v>2800</c:v>
                </c:pt>
                <c:pt idx="6">
                  <c:v>3200</c:v>
                </c:pt>
                <c:pt idx="7">
                  <c:v>4200</c:v>
                </c:pt>
                <c:pt idx="8">
                  <c:v>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AF-423D-A259-1D7021963C08}"/>
            </c:ext>
          </c:extLst>
        </c:ser>
        <c:ser>
          <c:idx val="1"/>
          <c:order val="1"/>
          <c:tx>
            <c:strRef>
              <c:f>'Fit to Fall and Rise'!$D$2</c:f>
              <c:strCache>
                <c:ptCount val="1"/>
                <c:pt idx="0">
                  <c:v>Fit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'Fit to Fall and Rise'!$A$18:$A$26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numCache>
            </c:numRef>
          </c:xVal>
          <c:yVal>
            <c:numRef>
              <c:f>'Fit to Fall and Rise'!$D$18:$D$26</c:f>
              <c:numCache>
                <c:formatCode>General</c:formatCode>
                <c:ptCount val="9"/>
                <c:pt idx="0">
                  <c:v>128.3656983255737</c:v>
                </c:pt>
                <c:pt idx="1">
                  <c:v>252.23511707417694</c:v>
                </c:pt>
                <c:pt idx="2">
                  <c:v>495.63516667870243</c:v>
                </c:pt>
                <c:pt idx="3">
                  <c:v>973.90966530795754</c:v>
                </c:pt>
                <c:pt idx="4">
                  <c:v>1913.7060885655976</c:v>
                </c:pt>
                <c:pt idx="5">
                  <c:v>2682.5851736437335</c:v>
                </c:pt>
                <c:pt idx="6">
                  <c:v>3760.3805813499171</c:v>
                </c:pt>
                <c:pt idx="7">
                  <c:v>4452.1618303241894</c:v>
                </c:pt>
                <c:pt idx="8">
                  <c:v>5271.2071383689436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AF-423D-A259-1D7021963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903616"/>
        <c:axId val="706900336"/>
      </c:scatterChart>
      <c:valAx>
        <c:axId val="706903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900336"/>
        <c:crosses val="autoZero"/>
        <c:crossBetween val="midCat"/>
      </c:valAx>
      <c:valAx>
        <c:axId val="7069003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903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'Fit to Fall and Rise'!$B$2</c:f>
              <c:strCache>
                <c:ptCount val="1"/>
                <c:pt idx="0">
                  <c:v>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'Fit to Fall and Rise'!$A$4:$A$8</c:f>
              <c:numCache>
                <c:formatCode>General</c:formatCode>
                <c:ptCount val="5"/>
                <c:pt idx="0">
                  <c:v>34</c:v>
                </c:pt>
                <c:pt idx="1">
                  <c:v>38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</c:numCache>
            </c:numRef>
          </c:xVal>
          <c:yVal>
            <c:numRef>
              <c:f>'Fit to Fall and Rise'!$B$4:$B$8</c:f>
              <c:numCache>
                <c:formatCode>General</c:formatCode>
                <c:ptCount val="5"/>
                <c:pt idx="0">
                  <c:v>8300</c:v>
                </c:pt>
                <c:pt idx="1">
                  <c:v>6700</c:v>
                </c:pt>
                <c:pt idx="2">
                  <c:v>5600</c:v>
                </c:pt>
                <c:pt idx="3">
                  <c:v>4400</c:v>
                </c:pt>
                <c:pt idx="4">
                  <c:v>3800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43-4499-A118-4775CF6C7A56}"/>
            </c:ext>
          </c:extLst>
        </c:ser>
        <c:ser>
          <c:idx val="1"/>
          <c:order val="1"/>
          <c:tx>
            <c:strRef>
              <c:f>'Fit to Fall and Rise'!$D$2</c:f>
              <c:strCache>
                <c:ptCount val="1"/>
                <c:pt idx="0">
                  <c:v>Fit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'Fit to Fall and Rise'!$A$4:$A$8</c:f>
              <c:numCache>
                <c:formatCode>General</c:formatCode>
                <c:ptCount val="5"/>
                <c:pt idx="0">
                  <c:v>34</c:v>
                </c:pt>
                <c:pt idx="1">
                  <c:v>38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</c:numCache>
            </c:numRef>
          </c:xVal>
          <c:yVal>
            <c:numRef>
              <c:f>'Fit to Fall and Rise'!$D$4:$D$8</c:f>
              <c:numCache>
                <c:formatCode>General</c:formatCode>
                <c:ptCount val="5"/>
                <c:pt idx="0">
                  <c:v>8232.9914156674822</c:v>
                </c:pt>
                <c:pt idx="1">
                  <c:v>6752.0640105266002</c:v>
                </c:pt>
                <c:pt idx="2">
                  <c:v>5537.5216735304166</c:v>
                </c:pt>
                <c:pt idx="3">
                  <c:v>4541.4478057395663</c:v>
                </c:pt>
                <c:pt idx="4">
                  <c:v>3724.5449116423079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43-4499-A118-4775CF6C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714256"/>
        <c:axId val="627713272"/>
      </c:scatterChart>
      <c:valAx>
        <c:axId val="62771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713272"/>
        <c:crosses val="autoZero"/>
        <c:crossBetween val="midCat"/>
      </c:valAx>
      <c:valAx>
        <c:axId val="627713272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714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8C5E26C-9ED1-4D5B-94CD-2C7A1648B39B}">
  <sheetPr/>
  <sheetViews>
    <sheetView zoomScale="91" workbookViewId="0" zoomToFit="1"/>
    <sheetView zoomScale="54" workbookViewId="1" zoomToFit="1"/>
    <sheetView zoomScale="88" workbookViewId="2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3157C3-593E-43ED-BEB1-E12369347B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17</xdr:row>
      <xdr:rowOff>41910</xdr:rowOff>
    </xdr:from>
    <xdr:to>
      <xdr:col>13</xdr:col>
      <xdr:colOff>510540</xdr:colOff>
      <xdr:row>33</xdr:row>
      <xdr:rowOff>102870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99D2D3-A914-46F7-91DD-28172A1F8F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129540</xdr:colOff>
      <xdr:row>0</xdr:row>
      <xdr:rowOff>80010</xdr:rowOff>
    </xdr:from>
    <xdr:to>
      <xdr:col>13</xdr:col>
      <xdr:colOff>434340</xdr:colOff>
      <xdr:row>16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7A0A89-CA99-4A71-A901-D510E521C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workbookViewId="0"/>
    <sheetView workbookViewId="1"/>
    <sheetView workbookViewId="2"/>
  </sheetViews>
  <sheetFormatPr defaultColWidth="9.77734375" defaultRowHeight="13.2"/>
  <cols>
    <col min="1" max="1" width="9.6640625" customWidth="1"/>
    <col min="2" max="2" width="6.21875" customWidth="1"/>
    <col min="3" max="3" width="5.88671875" customWidth="1"/>
    <col min="4" max="6" width="4" customWidth="1"/>
    <col min="7" max="7" width="4.109375" customWidth="1"/>
    <col min="8" max="8" width="5" customWidth="1"/>
    <col min="9" max="9" width="5.88671875" customWidth="1"/>
    <col min="10" max="10" width="4.5546875" customWidth="1"/>
  </cols>
  <sheetData>
    <row r="1" spans="1:10">
      <c r="B1" t="s">
        <v>0</v>
      </c>
      <c r="C1">
        <v>10000</v>
      </c>
      <c r="D1">
        <v>100</v>
      </c>
      <c r="E1">
        <v>200</v>
      </c>
      <c r="F1">
        <v>400</v>
      </c>
      <c r="G1">
        <v>800</v>
      </c>
      <c r="H1">
        <v>1600</v>
      </c>
    </row>
    <row r="2" spans="1:10">
      <c r="A2" t="s">
        <v>1</v>
      </c>
      <c r="C2">
        <v>21</v>
      </c>
      <c r="D2">
        <v>50</v>
      </c>
      <c r="E2">
        <v>54</v>
      </c>
      <c r="F2">
        <v>58</v>
      </c>
      <c r="G2">
        <v>62</v>
      </c>
      <c r="H2">
        <v>66</v>
      </c>
      <c r="I2" t="s">
        <v>2</v>
      </c>
      <c r="J2" t="s">
        <v>3</v>
      </c>
    </row>
    <row r="3" spans="1:10">
      <c r="A3">
        <v>0</v>
      </c>
      <c r="C3">
        <v>50</v>
      </c>
      <c r="I3">
        <v>50</v>
      </c>
      <c r="J3">
        <v>0</v>
      </c>
    </row>
    <row r="4" spans="1:10">
      <c r="A4">
        <v>4</v>
      </c>
      <c r="C4">
        <v>150</v>
      </c>
      <c r="I4">
        <v>150</v>
      </c>
      <c r="J4">
        <v>0</v>
      </c>
    </row>
    <row r="5" spans="1:10">
      <c r="A5">
        <v>8</v>
      </c>
      <c r="C5">
        <v>400</v>
      </c>
      <c r="I5">
        <v>400</v>
      </c>
      <c r="J5">
        <v>0</v>
      </c>
    </row>
    <row r="6" spans="1:10">
      <c r="A6">
        <v>12</v>
      </c>
      <c r="C6">
        <v>800</v>
      </c>
      <c r="I6">
        <v>800</v>
      </c>
      <c r="J6">
        <v>500</v>
      </c>
    </row>
    <row r="7" spans="1:10">
      <c r="A7">
        <v>16</v>
      </c>
      <c r="C7">
        <v>2000</v>
      </c>
      <c r="I7">
        <v>2000</v>
      </c>
      <c r="J7">
        <v>0</v>
      </c>
    </row>
    <row r="8" spans="1:10">
      <c r="A8">
        <v>18</v>
      </c>
      <c r="C8">
        <v>2700</v>
      </c>
      <c r="I8">
        <v>2700</v>
      </c>
      <c r="J8">
        <v>100</v>
      </c>
    </row>
    <row r="9" spans="1:10">
      <c r="A9">
        <v>20</v>
      </c>
      <c r="C9">
        <v>3200</v>
      </c>
      <c r="I9">
        <v>3200</v>
      </c>
      <c r="J9">
        <v>0</v>
      </c>
    </row>
    <row r="10" spans="1:10">
      <c r="A10">
        <v>21</v>
      </c>
      <c r="C10">
        <v>4200</v>
      </c>
      <c r="I10">
        <v>4200</v>
      </c>
      <c r="J10">
        <v>0</v>
      </c>
    </row>
    <row r="11" spans="1:10">
      <c r="A11">
        <v>22</v>
      </c>
      <c r="C11">
        <v>5000</v>
      </c>
      <c r="I11">
        <v>5000</v>
      </c>
      <c r="J11">
        <v>0</v>
      </c>
    </row>
    <row r="12" spans="1:10">
      <c r="A12">
        <v>23</v>
      </c>
      <c r="C12">
        <v>6300</v>
      </c>
      <c r="I12">
        <v>6300</v>
      </c>
      <c r="J12">
        <v>0</v>
      </c>
    </row>
    <row r="13" spans="1:10">
      <c r="A13">
        <v>24</v>
      </c>
      <c r="C13">
        <v>8000</v>
      </c>
      <c r="I13">
        <v>8000</v>
      </c>
      <c r="J13">
        <v>0</v>
      </c>
    </row>
    <row r="14" spans="1:10">
      <c r="A14">
        <v>26</v>
      </c>
      <c r="C14">
        <v>9800</v>
      </c>
      <c r="I14">
        <v>9800</v>
      </c>
      <c r="J14">
        <v>0</v>
      </c>
    </row>
    <row r="15" spans="1:10">
      <c r="A15">
        <v>30</v>
      </c>
      <c r="C15">
        <v>10000</v>
      </c>
      <c r="I15">
        <v>10000</v>
      </c>
      <c r="J15">
        <v>0</v>
      </c>
    </row>
    <row r="16" spans="1:10">
      <c r="A16">
        <v>34</v>
      </c>
      <c r="C16">
        <v>8300</v>
      </c>
      <c r="I16">
        <v>8300</v>
      </c>
      <c r="J16">
        <v>0</v>
      </c>
    </row>
    <row r="17" spans="1:10">
      <c r="A17">
        <v>38</v>
      </c>
      <c r="C17">
        <v>6700</v>
      </c>
      <c r="I17">
        <v>6700</v>
      </c>
      <c r="J17">
        <v>0</v>
      </c>
    </row>
    <row r="18" spans="1:10">
      <c r="A18">
        <v>42</v>
      </c>
      <c r="C18">
        <v>5600</v>
      </c>
      <c r="I18">
        <v>5600</v>
      </c>
      <c r="J18">
        <v>0</v>
      </c>
    </row>
    <row r="19" spans="1:10">
      <c r="A19">
        <v>46</v>
      </c>
      <c r="C19">
        <v>4400</v>
      </c>
      <c r="I19">
        <v>4400</v>
      </c>
      <c r="J19">
        <v>0</v>
      </c>
    </row>
    <row r="20" spans="1:10">
      <c r="A20">
        <v>50</v>
      </c>
      <c r="C20">
        <v>3800</v>
      </c>
      <c r="D20">
        <v>32</v>
      </c>
      <c r="I20">
        <v>3832</v>
      </c>
      <c r="J20">
        <v>-32</v>
      </c>
    </row>
    <row r="21" spans="1:10">
      <c r="A21">
        <v>54</v>
      </c>
      <c r="C21">
        <v>3000</v>
      </c>
      <c r="D21">
        <v>42</v>
      </c>
      <c r="E21">
        <v>160</v>
      </c>
      <c r="I21">
        <v>3202</v>
      </c>
      <c r="J21">
        <v>-202</v>
      </c>
    </row>
    <row r="22" spans="1:10">
      <c r="A22">
        <v>58</v>
      </c>
      <c r="C22">
        <v>2400</v>
      </c>
      <c r="D22">
        <v>50</v>
      </c>
      <c r="E22">
        <v>196</v>
      </c>
      <c r="F22">
        <v>128</v>
      </c>
      <c r="I22">
        <v>2774</v>
      </c>
      <c r="J22">
        <v>226</v>
      </c>
    </row>
    <row r="23" spans="1:10">
      <c r="A23">
        <v>62</v>
      </c>
      <c r="C23">
        <v>2000</v>
      </c>
      <c r="D23">
        <v>63</v>
      </c>
      <c r="E23">
        <v>200</v>
      </c>
      <c r="F23">
        <v>320</v>
      </c>
      <c r="G23">
        <v>256</v>
      </c>
      <c r="I23">
        <v>2839</v>
      </c>
      <c r="J23">
        <v>161</v>
      </c>
    </row>
    <row r="24" spans="1:10">
      <c r="A24">
        <v>66</v>
      </c>
      <c r="C24">
        <v>1600</v>
      </c>
      <c r="D24">
        <v>80</v>
      </c>
      <c r="E24">
        <v>166</v>
      </c>
      <c r="F24">
        <v>392</v>
      </c>
      <c r="G24">
        <v>640</v>
      </c>
      <c r="H24">
        <v>512</v>
      </c>
      <c r="I24">
        <v>3390</v>
      </c>
      <c r="J24">
        <v>210</v>
      </c>
    </row>
    <row r="25" spans="1:10">
      <c r="A25">
        <v>70</v>
      </c>
      <c r="C25">
        <v>1300</v>
      </c>
      <c r="D25">
        <v>98</v>
      </c>
      <c r="E25">
        <v>134</v>
      </c>
      <c r="F25">
        <v>400</v>
      </c>
      <c r="G25">
        <v>784</v>
      </c>
      <c r="H25">
        <v>1280</v>
      </c>
      <c r="I25">
        <v>3996</v>
      </c>
      <c r="J25">
        <v>204</v>
      </c>
    </row>
  </sheetData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2"/>
  <sheetViews>
    <sheetView tabSelected="1" workbookViewId="0">
      <selection activeCell="B14" sqref="B14"/>
    </sheetView>
    <sheetView workbookViewId="1">
      <selection activeCell="B3" sqref="B3"/>
    </sheetView>
    <sheetView tabSelected="1" workbookViewId="2">
      <selection activeCell="C6" sqref="C6"/>
    </sheetView>
  </sheetViews>
  <sheetFormatPr defaultColWidth="9.77734375" defaultRowHeight="13.2"/>
  <sheetData>
    <row r="2" spans="1:2">
      <c r="A2" t="s">
        <v>4</v>
      </c>
      <c r="B2">
        <v>10400</v>
      </c>
    </row>
    <row r="4" spans="1:2">
      <c r="A4" t="s">
        <v>5</v>
      </c>
      <c r="B4">
        <v>5.92</v>
      </c>
    </row>
    <row r="5" spans="1:2">
      <c r="A5" t="s">
        <v>6</v>
      </c>
      <c r="B5">
        <v>20.170000000000002</v>
      </c>
    </row>
    <row r="6" spans="1:2">
      <c r="A6" t="s">
        <v>7</v>
      </c>
      <c r="B6">
        <v>20</v>
      </c>
    </row>
    <row r="7" spans="1:2">
      <c r="A7" t="s">
        <v>8</v>
      </c>
      <c r="B7">
        <v>29</v>
      </c>
    </row>
    <row r="10" spans="1:2">
      <c r="A10" t="s">
        <v>9</v>
      </c>
      <c r="B10" t="s">
        <v>10</v>
      </c>
    </row>
    <row r="11" spans="1:2">
      <c r="A11">
        <f t="shared" ref="A11:A16" si="0">A12-2</f>
        <v>-32</v>
      </c>
      <c r="B11">
        <f t="shared" ref="B11:B25" si="1">$B$2*EXP(-($A$26-A11-2)/$B$4)</f>
        <v>91.820111706320347</v>
      </c>
    </row>
    <row r="12" spans="1:2">
      <c r="A12">
        <f t="shared" si="0"/>
        <v>-30</v>
      </c>
      <c r="B12">
        <f t="shared" si="1"/>
        <v>128.72382182477511</v>
      </c>
    </row>
    <row r="13" spans="1:2">
      <c r="A13">
        <f t="shared" si="0"/>
        <v>-28</v>
      </c>
      <c r="B13">
        <f t="shared" si="1"/>
        <v>180.45961823890789</v>
      </c>
    </row>
    <row r="14" spans="1:2">
      <c r="A14">
        <f t="shared" si="0"/>
        <v>-26</v>
      </c>
      <c r="B14">
        <f t="shared" si="1"/>
        <v>252.9887114388377</v>
      </c>
    </row>
    <row r="15" spans="1:2">
      <c r="A15">
        <f t="shared" si="0"/>
        <v>-24</v>
      </c>
      <c r="B15">
        <f t="shared" si="1"/>
        <v>354.66820078689534</v>
      </c>
    </row>
    <row r="16" spans="1:2">
      <c r="A16">
        <f t="shared" si="0"/>
        <v>-22</v>
      </c>
      <c r="B16">
        <f t="shared" si="1"/>
        <v>497.21401375580456</v>
      </c>
    </row>
    <row r="17" spans="1:2">
      <c r="A17">
        <v>-20</v>
      </c>
      <c r="B17">
        <f t="shared" si="1"/>
        <v>697.05086310712784</v>
      </c>
    </row>
    <row r="18" spans="1:2">
      <c r="A18">
        <f t="shared" ref="A18:A52" si="2">A17+2</f>
        <v>-18</v>
      </c>
      <c r="B18">
        <f t="shared" si="1"/>
        <v>977.20476960856661</v>
      </c>
    </row>
    <row r="19" spans="1:2">
      <c r="A19">
        <f t="shared" si="2"/>
        <v>-16</v>
      </c>
      <c r="B19">
        <f t="shared" si="1"/>
        <v>1369.9562145136763</v>
      </c>
    </row>
    <row r="20" spans="1:2">
      <c r="A20">
        <f t="shared" si="2"/>
        <v>-14</v>
      </c>
      <c r="B20">
        <f t="shared" si="1"/>
        <v>1920.5596289060416</v>
      </c>
    </row>
    <row r="21" spans="1:2">
      <c r="A21">
        <f t="shared" si="2"/>
        <v>-12</v>
      </c>
      <c r="B21">
        <f t="shared" si="1"/>
        <v>2692.4577947136199</v>
      </c>
    </row>
    <row r="22" spans="1:2">
      <c r="A22">
        <f t="shared" si="2"/>
        <v>-10</v>
      </c>
      <c r="B22">
        <f t="shared" si="1"/>
        <v>3774.5919820481568</v>
      </c>
    </row>
    <row r="23" spans="1:2">
      <c r="A23">
        <f t="shared" si="2"/>
        <v>-8</v>
      </c>
      <c r="B23">
        <f t="shared" si="1"/>
        <v>5291.6501268528373</v>
      </c>
    </row>
    <row r="24" spans="1:2">
      <c r="A24">
        <f t="shared" si="2"/>
        <v>-6</v>
      </c>
      <c r="B24">
        <f t="shared" si="1"/>
        <v>7418.4338858865285</v>
      </c>
    </row>
    <row r="25" spans="1:2">
      <c r="A25">
        <f t="shared" si="2"/>
        <v>-4</v>
      </c>
      <c r="B25">
        <f t="shared" si="1"/>
        <v>10400</v>
      </c>
    </row>
    <row r="26" spans="1:2">
      <c r="A26">
        <f t="shared" si="2"/>
        <v>-2</v>
      </c>
      <c r="B26">
        <f>$B$2*EXP(-($A$26-A26)/$B$4)</f>
        <v>10400</v>
      </c>
    </row>
    <row r="27" spans="1:2">
      <c r="A27">
        <f t="shared" si="2"/>
        <v>0</v>
      </c>
      <c r="B27">
        <f t="shared" ref="B27:B52" si="3">$B$2*EXP(($A$27-A27-1)/$B$5)</f>
        <v>9896.955890952926</v>
      </c>
    </row>
    <row r="28" spans="1:2">
      <c r="A28">
        <f t="shared" si="2"/>
        <v>2</v>
      </c>
      <c r="B28">
        <f t="shared" si="3"/>
        <v>8962.6869064968305</v>
      </c>
    </row>
    <row r="29" spans="1:2">
      <c r="A29">
        <f t="shared" si="2"/>
        <v>4</v>
      </c>
      <c r="B29">
        <f t="shared" si="3"/>
        <v>8116.6125694589909</v>
      </c>
    </row>
    <row r="30" spans="1:2">
      <c r="A30">
        <f t="shared" si="2"/>
        <v>6</v>
      </c>
      <c r="B30">
        <f t="shared" si="3"/>
        <v>7350.4073376640363</v>
      </c>
    </row>
    <row r="31" spans="1:2">
      <c r="A31">
        <f t="shared" si="2"/>
        <v>8</v>
      </c>
      <c r="B31">
        <f t="shared" si="3"/>
        <v>6656.5315970460997</v>
      </c>
    </row>
    <row r="32" spans="1:2">
      <c r="A32">
        <f t="shared" si="2"/>
        <v>10</v>
      </c>
      <c r="B32">
        <f t="shared" si="3"/>
        <v>6028.1574703252636</v>
      </c>
    </row>
    <row r="33" spans="1:2">
      <c r="A33">
        <f t="shared" si="2"/>
        <v>12</v>
      </c>
      <c r="B33">
        <f t="shared" si="3"/>
        <v>5459.1016293175771</v>
      </c>
    </row>
    <row r="34" spans="1:2">
      <c r="A34">
        <f t="shared" si="2"/>
        <v>14</v>
      </c>
      <c r="B34">
        <f t="shared" si="3"/>
        <v>4943.7644497382025</v>
      </c>
    </row>
    <row r="35" spans="1:2">
      <c r="A35">
        <f t="shared" si="2"/>
        <v>16</v>
      </c>
      <c r="B35">
        <f t="shared" si="3"/>
        <v>4477.074909768723</v>
      </c>
    </row>
    <row r="36" spans="1:2">
      <c r="A36">
        <f t="shared" si="2"/>
        <v>18</v>
      </c>
      <c r="B36">
        <f t="shared" si="3"/>
        <v>4054.4406901793336</v>
      </c>
    </row>
    <row r="37" spans="1:2">
      <c r="A37">
        <f t="shared" si="2"/>
        <v>20</v>
      </c>
      <c r="B37">
        <f t="shared" si="3"/>
        <v>3671.7029849811152</v>
      </c>
    </row>
    <row r="38" spans="1:2">
      <c r="A38">
        <f t="shared" si="2"/>
        <v>22</v>
      </c>
      <c r="B38">
        <f t="shared" si="3"/>
        <v>3325.0955779360352</v>
      </c>
    </row>
    <row r="39" spans="1:2">
      <c r="A39">
        <f t="shared" si="2"/>
        <v>24</v>
      </c>
      <c r="B39">
        <f t="shared" si="3"/>
        <v>3011.2077822293249</v>
      </c>
    </row>
    <row r="40" spans="1:2">
      <c r="A40">
        <f t="shared" si="2"/>
        <v>26</v>
      </c>
      <c r="B40">
        <f t="shared" si="3"/>
        <v>2726.9508786230986</v>
      </c>
    </row>
    <row r="41" spans="1:2">
      <c r="A41">
        <f t="shared" si="2"/>
        <v>28</v>
      </c>
      <c r="B41">
        <f t="shared" si="3"/>
        <v>2469.5277218358901</v>
      </c>
    </row>
    <row r="42" spans="1:2">
      <c r="A42">
        <f t="shared" si="2"/>
        <v>30</v>
      </c>
      <c r="B42">
        <f t="shared" si="3"/>
        <v>2236.4052160687511</v>
      </c>
    </row>
    <row r="43" spans="1:2">
      <c r="A43">
        <f t="shared" si="2"/>
        <v>32</v>
      </c>
      <c r="B43">
        <f t="shared" si="3"/>
        <v>2025.289388831525</v>
      </c>
    </row>
    <row r="44" spans="1:2">
      <c r="A44">
        <f t="shared" si="2"/>
        <v>34</v>
      </c>
      <c r="B44">
        <f t="shared" si="3"/>
        <v>1834.1028177907249</v>
      </c>
    </row>
    <row r="45" spans="1:2">
      <c r="A45">
        <f t="shared" si="2"/>
        <v>36</v>
      </c>
      <c r="B45">
        <f t="shared" si="3"/>
        <v>1660.9641885146461</v>
      </c>
    </row>
    <row r="46" spans="1:2">
      <c r="A46">
        <f t="shared" si="2"/>
        <v>38</v>
      </c>
      <c r="B46">
        <f t="shared" si="3"/>
        <v>1504.169781959793</v>
      </c>
    </row>
    <row r="47" spans="1:2">
      <c r="A47">
        <f t="shared" si="2"/>
        <v>40</v>
      </c>
      <c r="B47">
        <f t="shared" si="3"/>
        <v>1362.1767095317605</v>
      </c>
    </row>
    <row r="48" spans="1:2">
      <c r="A48">
        <f t="shared" si="2"/>
        <v>42</v>
      </c>
      <c r="B48">
        <f t="shared" si="3"/>
        <v>1233.5877307501803</v>
      </c>
    </row>
    <row r="49" spans="1:2">
      <c r="A49">
        <f t="shared" si="2"/>
        <v>44</v>
      </c>
      <c r="B49">
        <f t="shared" si="3"/>
        <v>1117.1375041204942</v>
      </c>
    </row>
    <row r="50" spans="1:2">
      <c r="A50">
        <f t="shared" si="2"/>
        <v>46</v>
      </c>
      <c r="B50">
        <f t="shared" si="3"/>
        <v>1011.6801359183636</v>
      </c>
    </row>
    <row r="51" spans="1:2">
      <c r="A51">
        <f t="shared" si="2"/>
        <v>48</v>
      </c>
      <c r="B51">
        <f t="shared" si="3"/>
        <v>916.17790436422774</v>
      </c>
    </row>
    <row r="52" spans="1:2">
      <c r="A52">
        <f t="shared" si="2"/>
        <v>50</v>
      </c>
      <c r="B52">
        <f t="shared" si="3"/>
        <v>829.69104823163298</v>
      </c>
    </row>
  </sheetData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topLeftCell="C1" workbookViewId="0">
      <selection activeCell="G3" sqref="G3"/>
    </sheetView>
    <sheetView topLeftCell="D1" workbookViewId="1">
      <selection activeCell="J5" sqref="J5"/>
    </sheetView>
    <sheetView workbookViewId="2"/>
  </sheetViews>
  <sheetFormatPr defaultColWidth="9.77734375" defaultRowHeight="13.2"/>
  <sheetData>
    <row r="1" spans="1:12">
      <c r="D1" t="s">
        <v>11</v>
      </c>
      <c r="E1" t="s">
        <v>12</v>
      </c>
      <c r="G1" t="s">
        <v>15</v>
      </c>
      <c r="I1">
        <v>50</v>
      </c>
      <c r="J1">
        <v>58</v>
      </c>
      <c r="K1">
        <v>66</v>
      </c>
      <c r="L1" t="s">
        <v>16</v>
      </c>
    </row>
    <row r="2" spans="1:12">
      <c r="I2">
        <v>0</v>
      </c>
      <c r="J2">
        <v>0</v>
      </c>
      <c r="K2">
        <v>0.3</v>
      </c>
    </row>
    <row r="3" spans="1:12">
      <c r="A3">
        <v>0</v>
      </c>
      <c r="B3">
        <v>50</v>
      </c>
      <c r="D3">
        <v>0</v>
      </c>
      <c r="E3">
        <f>B3</f>
        <v>50</v>
      </c>
      <c r="G3">
        <f>Model!B12</f>
        <v>128.72382182477511</v>
      </c>
      <c r="H3">
        <f>G3-E3</f>
        <v>78.723821824775115</v>
      </c>
      <c r="L3">
        <f t="shared" ref="L3:L35" si="0">G3+SUM(I3:K3)</f>
        <v>128.72382182477511</v>
      </c>
    </row>
    <row r="4" spans="1:12">
      <c r="A4">
        <v>4</v>
      </c>
      <c r="B4">
        <v>150</v>
      </c>
      <c r="D4">
        <f t="shared" ref="D4:D38" si="1">D3+2</f>
        <v>2</v>
      </c>
      <c r="G4">
        <f>Model!B13</f>
        <v>180.45961823890789</v>
      </c>
      <c r="L4">
        <f t="shared" si="0"/>
        <v>180.45961823890789</v>
      </c>
    </row>
    <row r="5" spans="1:12">
      <c r="A5">
        <v>8</v>
      </c>
      <c r="B5">
        <v>400</v>
      </c>
      <c r="D5">
        <f t="shared" si="1"/>
        <v>4</v>
      </c>
      <c r="E5">
        <f>B4</f>
        <v>150</v>
      </c>
      <c r="G5">
        <f>Model!B14</f>
        <v>252.9887114388377</v>
      </c>
      <c r="H5">
        <f>G5-E5</f>
        <v>102.9887114388377</v>
      </c>
      <c r="L5">
        <f t="shared" si="0"/>
        <v>252.9887114388377</v>
      </c>
    </row>
    <row r="6" spans="1:12">
      <c r="A6">
        <v>12</v>
      </c>
      <c r="B6">
        <v>1300</v>
      </c>
      <c r="D6">
        <f t="shared" si="1"/>
        <v>6</v>
      </c>
      <c r="G6">
        <f>Model!B15</f>
        <v>354.66820078689534</v>
      </c>
      <c r="L6">
        <f t="shared" si="0"/>
        <v>354.66820078689534</v>
      </c>
    </row>
    <row r="7" spans="1:12">
      <c r="A7">
        <v>16</v>
      </c>
      <c r="B7">
        <v>2000</v>
      </c>
      <c r="D7">
        <f t="shared" si="1"/>
        <v>8</v>
      </c>
      <c r="E7">
        <f>B5</f>
        <v>400</v>
      </c>
      <c r="G7">
        <f>Model!B16</f>
        <v>497.21401375580456</v>
      </c>
      <c r="H7">
        <f>G7-E7</f>
        <v>97.214013755804558</v>
      </c>
      <c r="L7">
        <f t="shared" si="0"/>
        <v>497.21401375580456</v>
      </c>
    </row>
    <row r="8" spans="1:12">
      <c r="A8">
        <v>18</v>
      </c>
      <c r="B8">
        <v>2800</v>
      </c>
      <c r="D8">
        <f t="shared" si="1"/>
        <v>10</v>
      </c>
      <c r="G8">
        <f>Model!B17</f>
        <v>697.05086310712784</v>
      </c>
      <c r="L8">
        <f t="shared" si="0"/>
        <v>697.05086310712784</v>
      </c>
    </row>
    <row r="9" spans="1:12">
      <c r="A9">
        <v>20</v>
      </c>
      <c r="B9">
        <v>3200</v>
      </c>
      <c r="D9">
        <f t="shared" si="1"/>
        <v>12</v>
      </c>
      <c r="E9">
        <f>B6</f>
        <v>1300</v>
      </c>
      <c r="G9">
        <f>Model!B18</f>
        <v>977.20476960856661</v>
      </c>
      <c r="H9">
        <f>G9-E9</f>
        <v>-322.79523039143339</v>
      </c>
      <c r="L9">
        <f t="shared" si="0"/>
        <v>977.20476960856661</v>
      </c>
    </row>
    <row r="10" spans="1:12">
      <c r="A10">
        <v>21</v>
      </c>
      <c r="B10">
        <v>4200</v>
      </c>
      <c r="D10">
        <f t="shared" si="1"/>
        <v>14</v>
      </c>
      <c r="G10">
        <f>Model!B19</f>
        <v>1369.9562145136763</v>
      </c>
      <c r="L10">
        <f t="shared" si="0"/>
        <v>1369.9562145136763</v>
      </c>
    </row>
    <row r="11" spans="1:12">
      <c r="A11">
        <v>22</v>
      </c>
      <c r="B11">
        <v>5000</v>
      </c>
      <c r="D11">
        <f t="shared" si="1"/>
        <v>16</v>
      </c>
      <c r="E11">
        <f>B7</f>
        <v>2000</v>
      </c>
      <c r="G11">
        <f>Model!B20</f>
        <v>1920.5596289060416</v>
      </c>
      <c r="H11">
        <f t="shared" ref="H11:H16" si="2">G11-E11</f>
        <v>-79.440371093958447</v>
      </c>
      <c r="L11">
        <f t="shared" si="0"/>
        <v>1920.5596289060416</v>
      </c>
    </row>
    <row r="12" spans="1:12">
      <c r="A12">
        <v>23</v>
      </c>
      <c r="B12">
        <v>6300</v>
      </c>
      <c r="D12">
        <f t="shared" si="1"/>
        <v>18</v>
      </c>
      <c r="E12">
        <f>B8</f>
        <v>2800</v>
      </c>
      <c r="G12">
        <f>Model!B21</f>
        <v>2692.4577947136199</v>
      </c>
      <c r="H12">
        <f t="shared" si="2"/>
        <v>-107.54220528638007</v>
      </c>
      <c r="L12">
        <f t="shared" si="0"/>
        <v>2692.4577947136199</v>
      </c>
    </row>
    <row r="13" spans="1:12">
      <c r="A13">
        <v>24</v>
      </c>
      <c r="B13">
        <v>8000</v>
      </c>
      <c r="D13">
        <f t="shared" si="1"/>
        <v>20</v>
      </c>
      <c r="E13">
        <f>B9</f>
        <v>3200</v>
      </c>
      <c r="G13">
        <f>Model!B22</f>
        <v>3774.5919820481568</v>
      </c>
      <c r="H13">
        <f t="shared" si="2"/>
        <v>574.59198204815675</v>
      </c>
      <c r="I13">
        <f>I$2*Model!B12</f>
        <v>0</v>
      </c>
      <c r="L13">
        <f t="shared" si="0"/>
        <v>3774.5919820481568</v>
      </c>
    </row>
    <row r="14" spans="1:12">
      <c r="A14">
        <v>26</v>
      </c>
      <c r="B14">
        <v>9800</v>
      </c>
      <c r="D14">
        <f t="shared" si="1"/>
        <v>22</v>
      </c>
      <c r="E14">
        <f>B11</f>
        <v>5000</v>
      </c>
      <c r="G14">
        <f>Model!B23</f>
        <v>5291.6501268528373</v>
      </c>
      <c r="H14">
        <f t="shared" si="2"/>
        <v>291.65012685283727</v>
      </c>
      <c r="I14">
        <f>I$2*Model!B13</f>
        <v>0</v>
      </c>
      <c r="L14">
        <f t="shared" si="0"/>
        <v>5291.6501268528373</v>
      </c>
    </row>
    <row r="15" spans="1:12">
      <c r="A15">
        <v>30</v>
      </c>
      <c r="B15">
        <v>10000</v>
      </c>
      <c r="D15">
        <f t="shared" si="1"/>
        <v>24</v>
      </c>
      <c r="E15">
        <f>B13</f>
        <v>8000</v>
      </c>
      <c r="G15">
        <f>Model!B24</f>
        <v>7418.4338858865285</v>
      </c>
      <c r="H15">
        <f t="shared" si="2"/>
        <v>-581.56611411347149</v>
      </c>
      <c r="I15">
        <f>I$2*Model!B14</f>
        <v>0</v>
      </c>
      <c r="L15">
        <f t="shared" si="0"/>
        <v>7418.4338858865285</v>
      </c>
    </row>
    <row r="16" spans="1:12">
      <c r="A16">
        <v>34</v>
      </c>
      <c r="B16">
        <v>8300</v>
      </c>
      <c r="D16">
        <f t="shared" si="1"/>
        <v>26</v>
      </c>
      <c r="E16">
        <f>B14</f>
        <v>9800</v>
      </c>
      <c r="G16">
        <f>Model!B25</f>
        <v>10400</v>
      </c>
      <c r="H16">
        <f t="shared" si="2"/>
        <v>600</v>
      </c>
      <c r="I16">
        <f>I$2*Model!B15</f>
        <v>0</v>
      </c>
      <c r="L16">
        <f t="shared" si="0"/>
        <v>10400</v>
      </c>
    </row>
    <row r="17" spans="1:12">
      <c r="A17">
        <v>38</v>
      </c>
      <c r="B17">
        <v>6700</v>
      </c>
      <c r="D17">
        <f t="shared" si="1"/>
        <v>28</v>
      </c>
      <c r="G17">
        <f>Model!B26</f>
        <v>10400</v>
      </c>
      <c r="I17">
        <f>I$2*Model!B16</f>
        <v>0</v>
      </c>
      <c r="J17">
        <f>J$2*Model!B12</f>
        <v>0</v>
      </c>
      <c r="L17">
        <f t="shared" si="0"/>
        <v>10400</v>
      </c>
    </row>
    <row r="18" spans="1:12">
      <c r="A18">
        <v>42</v>
      </c>
      <c r="B18">
        <v>5600</v>
      </c>
      <c r="D18">
        <f t="shared" si="1"/>
        <v>30</v>
      </c>
      <c r="E18">
        <f>B15</f>
        <v>10000</v>
      </c>
      <c r="G18">
        <f>Model!B27</f>
        <v>9896.955890952926</v>
      </c>
      <c r="H18">
        <f>G18-E18</f>
        <v>-103.04410904707402</v>
      </c>
      <c r="I18">
        <f>I$2*Model!B17</f>
        <v>0</v>
      </c>
      <c r="J18">
        <f>J$2*Model!B13</f>
        <v>0</v>
      </c>
      <c r="L18">
        <f t="shared" si="0"/>
        <v>9896.955890952926</v>
      </c>
    </row>
    <row r="19" spans="1:12">
      <c r="A19">
        <v>46</v>
      </c>
      <c r="B19">
        <v>4400</v>
      </c>
      <c r="D19">
        <f t="shared" si="1"/>
        <v>32</v>
      </c>
      <c r="G19">
        <f>Model!B28</f>
        <v>8962.6869064968305</v>
      </c>
      <c r="I19">
        <f>I$2*Model!B18</f>
        <v>0</v>
      </c>
      <c r="J19">
        <f>J$2*Model!B14</f>
        <v>0</v>
      </c>
      <c r="L19">
        <f t="shared" si="0"/>
        <v>8962.6869064968305</v>
      </c>
    </row>
    <row r="20" spans="1:12">
      <c r="A20">
        <v>50</v>
      </c>
      <c r="B20">
        <v>3800</v>
      </c>
      <c r="D20">
        <f t="shared" si="1"/>
        <v>34</v>
      </c>
      <c r="E20">
        <f>B16</f>
        <v>8300</v>
      </c>
      <c r="G20">
        <f>Model!B29</f>
        <v>8116.6125694589909</v>
      </c>
      <c r="H20">
        <f>G20-E20</f>
        <v>-183.38743054100905</v>
      </c>
      <c r="I20">
        <f>I$2*Model!B19</f>
        <v>0</v>
      </c>
      <c r="J20">
        <f>J$2*Model!B15</f>
        <v>0</v>
      </c>
      <c r="L20">
        <f t="shared" si="0"/>
        <v>8116.6125694589909</v>
      </c>
    </row>
    <row r="21" spans="1:12">
      <c r="A21">
        <v>54</v>
      </c>
      <c r="B21">
        <v>3000</v>
      </c>
      <c r="D21">
        <f t="shared" si="1"/>
        <v>36</v>
      </c>
      <c r="G21">
        <f>Model!B30</f>
        <v>7350.4073376640363</v>
      </c>
      <c r="I21">
        <f>I$2*Model!B20</f>
        <v>0</v>
      </c>
      <c r="J21">
        <f>J$2*Model!B16</f>
        <v>0</v>
      </c>
      <c r="L21">
        <f t="shared" si="0"/>
        <v>7350.4073376640363</v>
      </c>
    </row>
    <row r="22" spans="1:12">
      <c r="A22">
        <v>58</v>
      </c>
      <c r="B22">
        <v>3000</v>
      </c>
      <c r="D22">
        <f t="shared" si="1"/>
        <v>38</v>
      </c>
      <c r="E22">
        <f>B17</f>
        <v>6700</v>
      </c>
      <c r="G22">
        <f>Model!B31</f>
        <v>6656.5315970460997</v>
      </c>
      <c r="H22">
        <f>G22-E22</f>
        <v>-43.468402953900295</v>
      </c>
      <c r="I22">
        <f>I$2*Model!B21</f>
        <v>0</v>
      </c>
      <c r="J22">
        <f>J$2*Model!B17</f>
        <v>0</v>
      </c>
      <c r="L22">
        <f t="shared" si="0"/>
        <v>6656.5315970460997</v>
      </c>
    </row>
    <row r="23" spans="1:12">
      <c r="A23">
        <v>62</v>
      </c>
      <c r="B23">
        <v>3000</v>
      </c>
      <c r="D23">
        <f t="shared" si="1"/>
        <v>40</v>
      </c>
      <c r="G23">
        <f>Model!B32</f>
        <v>6028.1574703252636</v>
      </c>
      <c r="I23">
        <f>I$2*Model!B22</f>
        <v>0</v>
      </c>
      <c r="J23">
        <f>J$2*Model!B18</f>
        <v>0</v>
      </c>
      <c r="L23">
        <f t="shared" si="0"/>
        <v>6028.1574703252636</v>
      </c>
    </row>
    <row r="24" spans="1:12">
      <c r="A24">
        <v>66</v>
      </c>
      <c r="B24">
        <v>3600</v>
      </c>
      <c r="D24">
        <f t="shared" si="1"/>
        <v>42</v>
      </c>
      <c r="E24">
        <f>B18</f>
        <v>5600</v>
      </c>
      <c r="G24">
        <f>Model!B33</f>
        <v>5459.1016293175771</v>
      </c>
      <c r="H24">
        <f>G24-E24</f>
        <v>-140.89837068242286</v>
      </c>
      <c r="I24">
        <f>I$2*Model!B23</f>
        <v>0</v>
      </c>
      <c r="J24">
        <f>J$2*Model!B19</f>
        <v>0</v>
      </c>
      <c r="L24">
        <f t="shared" si="0"/>
        <v>5459.1016293175771</v>
      </c>
    </row>
    <row r="25" spans="1:12">
      <c r="A25">
        <v>70</v>
      </c>
      <c r="B25">
        <v>4200</v>
      </c>
      <c r="D25">
        <f t="shared" si="1"/>
        <v>44</v>
      </c>
      <c r="G25">
        <f>Model!B34</f>
        <v>4943.7644497382025</v>
      </c>
      <c r="I25">
        <f>I$2*Model!B24</f>
        <v>0</v>
      </c>
      <c r="J25">
        <f>J$2*Model!B20</f>
        <v>0</v>
      </c>
      <c r="K25">
        <f>K$2*Model!B12</f>
        <v>38.617146547432533</v>
      </c>
      <c r="L25">
        <f t="shared" ref="L25:L30" si="3">G25+SUM(I25:K25)</f>
        <v>4982.3815962856352</v>
      </c>
    </row>
    <row r="26" spans="1:12">
      <c r="D26">
        <f t="shared" si="1"/>
        <v>46</v>
      </c>
      <c r="E26">
        <f>B19</f>
        <v>4400</v>
      </c>
      <c r="G26">
        <f>Model!B35</f>
        <v>4477.074909768723</v>
      </c>
      <c r="H26">
        <f>G26-E26</f>
        <v>77.074909768723046</v>
      </c>
      <c r="I26">
        <f>I$2*Model!B25</f>
        <v>0</v>
      </c>
      <c r="J26">
        <f>J$2*Model!B21</f>
        <v>0</v>
      </c>
      <c r="K26">
        <f>K$2*Model!B13</f>
        <v>54.137885471672369</v>
      </c>
      <c r="L26">
        <f t="shared" si="3"/>
        <v>4531.2127952403953</v>
      </c>
    </row>
    <row r="27" spans="1:12">
      <c r="D27">
        <f t="shared" si="1"/>
        <v>48</v>
      </c>
      <c r="G27">
        <f>Model!B36</f>
        <v>4054.4406901793336</v>
      </c>
      <c r="I27">
        <f>I$2*Model!B26</f>
        <v>0</v>
      </c>
      <c r="J27">
        <f>J$2*Model!B22</f>
        <v>0</v>
      </c>
      <c r="K27">
        <f>K$2*Model!B14</f>
        <v>75.896613431651303</v>
      </c>
      <c r="L27">
        <f t="shared" si="3"/>
        <v>4130.3373036109851</v>
      </c>
    </row>
    <row r="28" spans="1:12">
      <c r="D28">
        <f t="shared" si="1"/>
        <v>50</v>
      </c>
      <c r="E28">
        <f>B20</f>
        <v>3800</v>
      </c>
      <c r="G28">
        <f>Model!B37</f>
        <v>3671.7029849811152</v>
      </c>
      <c r="H28">
        <f>G28-E28</f>
        <v>-128.29701501888485</v>
      </c>
      <c r="I28">
        <f>I$2*Model!B27</f>
        <v>0</v>
      </c>
      <c r="J28">
        <f>J$2*Model!B23</f>
        <v>0</v>
      </c>
      <c r="K28">
        <f>K$2*Model!B15</f>
        <v>106.4004602360686</v>
      </c>
      <c r="L28">
        <f t="shared" si="3"/>
        <v>3778.1034452171839</v>
      </c>
    </row>
    <row r="29" spans="1:12">
      <c r="D29">
        <f t="shared" si="1"/>
        <v>52</v>
      </c>
      <c r="G29">
        <f>Model!B38</f>
        <v>3325.0955779360352</v>
      </c>
      <c r="I29">
        <f>I$2*Model!B28</f>
        <v>0</v>
      </c>
      <c r="J29">
        <f>J$2*Model!B24</f>
        <v>0</v>
      </c>
      <c r="K29">
        <f>K$2*Model!B16</f>
        <v>149.16420412674137</v>
      </c>
      <c r="L29">
        <f t="shared" si="3"/>
        <v>3474.2597820627766</v>
      </c>
    </row>
    <row r="30" spans="1:12">
      <c r="D30">
        <f t="shared" si="1"/>
        <v>54</v>
      </c>
      <c r="E30">
        <f>B21</f>
        <v>3000</v>
      </c>
      <c r="G30">
        <f>Model!B39</f>
        <v>3011.2077822293249</v>
      </c>
      <c r="H30">
        <f>G30-E30</f>
        <v>11.207782229324948</v>
      </c>
      <c r="I30">
        <f>I$2*Model!B29</f>
        <v>0</v>
      </c>
      <c r="J30">
        <f>J$2*Model!B25</f>
        <v>0</v>
      </c>
      <c r="K30">
        <f>K$2*Model!B17</f>
        <v>209.11525893213835</v>
      </c>
      <c r="L30">
        <f t="shared" si="3"/>
        <v>3220.3230411614632</v>
      </c>
    </row>
    <row r="31" spans="1:12">
      <c r="D31">
        <f t="shared" si="1"/>
        <v>56</v>
      </c>
      <c r="G31">
        <f>Model!B40</f>
        <v>2726.9508786230986</v>
      </c>
      <c r="I31">
        <f>I$2*Model!B30</f>
        <v>0</v>
      </c>
      <c r="J31">
        <f>J$2*Model!B26</f>
        <v>0</v>
      </c>
      <c r="K31">
        <f>K$2*Model!B18</f>
        <v>293.16143088256996</v>
      </c>
      <c r="L31">
        <f t="shared" si="0"/>
        <v>3020.1123095056687</v>
      </c>
    </row>
    <row r="32" spans="1:12">
      <c r="D32">
        <f t="shared" si="1"/>
        <v>58</v>
      </c>
      <c r="E32">
        <f>B22</f>
        <v>3000</v>
      </c>
      <c r="G32">
        <f>Model!B41</f>
        <v>2469.5277218358901</v>
      </c>
      <c r="H32">
        <f>G32-E32</f>
        <v>-530.47227816410987</v>
      </c>
      <c r="I32">
        <f>I$2*Model!B31</f>
        <v>0</v>
      </c>
      <c r="J32">
        <f>J$2*Model!B27</f>
        <v>0</v>
      </c>
      <c r="K32">
        <f>K$2*Model!B19</f>
        <v>410.98686435410286</v>
      </c>
      <c r="L32">
        <f t="shared" si="0"/>
        <v>2880.5145861899928</v>
      </c>
    </row>
    <row r="33" spans="4:12">
      <c r="D33">
        <f t="shared" si="1"/>
        <v>60</v>
      </c>
      <c r="G33">
        <f>Model!B42</f>
        <v>2236.4052160687511</v>
      </c>
      <c r="I33">
        <f>I$2*Model!B32</f>
        <v>0</v>
      </c>
      <c r="J33">
        <f>J$2*Model!B28</f>
        <v>0</v>
      </c>
      <c r="K33">
        <f>K$2*Model!B20</f>
        <v>576.16788867181242</v>
      </c>
      <c r="L33">
        <f t="shared" si="0"/>
        <v>2812.5731047405634</v>
      </c>
    </row>
    <row r="34" spans="4:12">
      <c r="D34">
        <f t="shared" si="1"/>
        <v>62</v>
      </c>
      <c r="E34">
        <f>B23</f>
        <v>3000</v>
      </c>
      <c r="G34">
        <f>Model!B43</f>
        <v>2025.289388831525</v>
      </c>
      <c r="H34">
        <f>G34-E34</f>
        <v>-974.710611168475</v>
      </c>
      <c r="I34">
        <f>I$2*Model!B33</f>
        <v>0</v>
      </c>
      <c r="J34">
        <f>J$2*Model!B29</f>
        <v>0</v>
      </c>
      <c r="K34">
        <f>K$2*Model!B21</f>
        <v>807.73733841408591</v>
      </c>
      <c r="L34">
        <f t="shared" si="0"/>
        <v>2833.0267272456108</v>
      </c>
    </row>
    <row r="35" spans="4:12">
      <c r="D35">
        <f t="shared" si="1"/>
        <v>64</v>
      </c>
      <c r="G35">
        <f>Model!B44</f>
        <v>1834.1028177907249</v>
      </c>
      <c r="I35">
        <f>I$2*Model!B34</f>
        <v>0</v>
      </c>
      <c r="J35">
        <f>J$2*Model!B30</f>
        <v>0</v>
      </c>
      <c r="K35">
        <f>K$2*Model!B22</f>
        <v>1132.3775946144469</v>
      </c>
      <c r="L35">
        <f t="shared" si="0"/>
        <v>2966.4804124051716</v>
      </c>
    </row>
    <row r="36" spans="4:12">
      <c r="D36">
        <f t="shared" si="1"/>
        <v>66</v>
      </c>
      <c r="E36">
        <f>B24</f>
        <v>3600</v>
      </c>
      <c r="G36">
        <f>Model!B45</f>
        <v>1660.9641885146461</v>
      </c>
      <c r="H36">
        <f>G36-E36</f>
        <v>-1939.0358114853539</v>
      </c>
      <c r="I36">
        <f>I$2*Model!B35</f>
        <v>0</v>
      </c>
      <c r="J36">
        <f>J$2*Model!B31</f>
        <v>0</v>
      </c>
      <c r="K36">
        <f>K$2*Model!B23</f>
        <v>1587.4950380558512</v>
      </c>
      <c r="L36">
        <f>G36+SUM(I36:K36)</f>
        <v>3248.4592265704973</v>
      </c>
    </row>
    <row r="37" spans="4:12">
      <c r="D37">
        <f t="shared" si="1"/>
        <v>68</v>
      </c>
      <c r="G37">
        <f>Model!B46</f>
        <v>1504.169781959793</v>
      </c>
      <c r="I37">
        <f>I$2*Model!B36</f>
        <v>0</v>
      </c>
      <c r="J37">
        <f>J$2*Model!B32</f>
        <v>0</v>
      </c>
      <c r="K37">
        <f>K$2*Model!B24</f>
        <v>2225.5301657659584</v>
      </c>
      <c r="L37">
        <f>G37+SUM(I37:K37)</f>
        <v>3729.6999477257514</v>
      </c>
    </row>
    <row r="38" spans="4:12">
      <c r="D38">
        <f t="shared" si="1"/>
        <v>70</v>
      </c>
      <c r="E38">
        <f>B25</f>
        <v>4200</v>
      </c>
      <c r="G38">
        <f>Model!B47</f>
        <v>1362.1767095317605</v>
      </c>
      <c r="H38">
        <f>G38-E38</f>
        <v>-2837.8232904682395</v>
      </c>
      <c r="I38">
        <f>I$2*Model!B37</f>
        <v>0</v>
      </c>
      <c r="J38">
        <f>J$2*Model!B33</f>
        <v>0</v>
      </c>
      <c r="K38">
        <f>K$2*Model!B25</f>
        <v>3120</v>
      </c>
      <c r="L38">
        <f>G38+SUM(I38:K38)</f>
        <v>4482.1767095317609</v>
      </c>
    </row>
  </sheetData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29"/>
  <sheetViews>
    <sheetView topLeftCell="A10" workbookViewId="0">
      <selection activeCell="J35" sqref="J35"/>
    </sheetView>
    <sheetView tabSelected="1" workbookViewId="1">
      <selection activeCell="F28" sqref="F28"/>
    </sheetView>
    <sheetView workbookViewId="2"/>
  </sheetViews>
  <sheetFormatPr defaultRowHeight="13.2"/>
  <sheetData>
    <row r="2" spans="1:4">
      <c r="A2" t="s">
        <v>11</v>
      </c>
      <c r="B2" t="s">
        <v>12</v>
      </c>
      <c r="C2" t="s">
        <v>13</v>
      </c>
      <c r="D2" t="s">
        <v>14</v>
      </c>
    </row>
    <row r="4" spans="1:4">
      <c r="A4" s="1">
        <v>34</v>
      </c>
      <c r="B4">
        <v>8300</v>
      </c>
      <c r="C4">
        <f>LN(B4)</f>
        <v>9.0240107937846901</v>
      </c>
      <c r="D4">
        <f>B$11*EXP(A4/B$10)</f>
        <v>8232.9914156674822</v>
      </c>
    </row>
    <row r="5" spans="1:4">
      <c r="A5" s="1">
        <v>38</v>
      </c>
      <c r="B5">
        <v>6700</v>
      </c>
      <c r="C5">
        <f t="shared" ref="C5:C8" si="0">LN(B5)</f>
        <v>8.8098628053790566</v>
      </c>
      <c r="D5">
        <f t="shared" ref="D5:D8" si="1">B$11*EXP(A5/B$10)</f>
        <v>6752.0640105266002</v>
      </c>
    </row>
    <row r="6" spans="1:4">
      <c r="A6" s="1">
        <v>42</v>
      </c>
      <c r="B6">
        <v>5600</v>
      </c>
      <c r="C6">
        <f t="shared" si="0"/>
        <v>8.6305218767232414</v>
      </c>
      <c r="D6">
        <f t="shared" si="1"/>
        <v>5537.5216735304166</v>
      </c>
    </row>
    <row r="7" spans="1:4">
      <c r="A7" s="1">
        <v>46</v>
      </c>
      <c r="B7">
        <v>4400</v>
      </c>
      <c r="C7">
        <f t="shared" si="0"/>
        <v>8.3893598199063533</v>
      </c>
      <c r="D7">
        <f t="shared" si="1"/>
        <v>4541.4478057395663</v>
      </c>
    </row>
    <row r="8" spans="1:4">
      <c r="A8" s="1">
        <v>50</v>
      </c>
      <c r="B8">
        <v>3800</v>
      </c>
      <c r="C8">
        <f t="shared" si="0"/>
        <v>8.2427563457144775</v>
      </c>
      <c r="D8">
        <f t="shared" si="1"/>
        <v>3724.5449116423079</v>
      </c>
    </row>
    <row r="10" spans="1:4">
      <c r="A10">
        <f>INDEX(LINEST(C4:C8,A4:A8),1)</f>
        <v>-4.957529704032821E-2</v>
      </c>
      <c r="B10">
        <f>1/A10</f>
        <v>-20.171336526466519</v>
      </c>
    </row>
    <row r="11" spans="1:4">
      <c r="A11">
        <f>INDEX(LINEST(C4:C8,A4:A8),2)</f>
        <v>10.701464803995348</v>
      </c>
      <c r="B11">
        <f>EXP(A11)</f>
        <v>44420.875373439885</v>
      </c>
    </row>
    <row r="13" spans="1:4">
      <c r="A13" t="s">
        <v>8</v>
      </c>
    </row>
    <row r="14" spans="1:4">
      <c r="A14">
        <v>30</v>
      </c>
      <c r="D14">
        <f>B$11*EXP(A14/B$10)</f>
        <v>10038.730015707899</v>
      </c>
    </row>
    <row r="18" spans="1:4">
      <c r="A18">
        <v>0</v>
      </c>
      <c r="B18">
        <v>50</v>
      </c>
      <c r="C18">
        <f t="shared" ref="C18:C26" si="2">LN(B18)</f>
        <v>3.912023005428146</v>
      </c>
      <c r="D18">
        <f>$B$29*EXP(A18/$B$28)</f>
        <v>128.3656983255737</v>
      </c>
    </row>
    <row r="19" spans="1:4">
      <c r="A19">
        <v>4</v>
      </c>
      <c r="B19">
        <v>150</v>
      </c>
      <c r="C19">
        <f t="shared" si="2"/>
        <v>5.0106352940962555</v>
      </c>
      <c r="D19">
        <f t="shared" ref="D19:D26" si="3">$B$29*EXP(A19/$B$28)</f>
        <v>252.23511707417694</v>
      </c>
    </row>
    <row r="20" spans="1:4">
      <c r="A20" s="1">
        <v>8</v>
      </c>
      <c r="B20">
        <v>400</v>
      </c>
      <c r="C20">
        <f t="shared" si="2"/>
        <v>5.9914645471079817</v>
      </c>
      <c r="D20">
        <f t="shared" si="3"/>
        <v>495.63516667870243</v>
      </c>
    </row>
    <row r="21" spans="1:4">
      <c r="A21" s="1">
        <v>12</v>
      </c>
      <c r="B21">
        <v>1300</v>
      </c>
      <c r="C21">
        <f t="shared" si="2"/>
        <v>7.1701195434496281</v>
      </c>
      <c r="D21">
        <f t="shared" si="3"/>
        <v>973.90966530795754</v>
      </c>
    </row>
    <row r="22" spans="1:4">
      <c r="A22" s="1">
        <v>16</v>
      </c>
      <c r="B22">
        <v>2000</v>
      </c>
      <c r="C22">
        <f t="shared" si="2"/>
        <v>7.6009024595420822</v>
      </c>
      <c r="D22">
        <f t="shared" si="3"/>
        <v>1913.7060885655976</v>
      </c>
    </row>
    <row r="23" spans="1:4">
      <c r="A23" s="1">
        <v>18</v>
      </c>
      <c r="B23">
        <v>2800</v>
      </c>
      <c r="C23">
        <f t="shared" si="2"/>
        <v>7.9373746961632952</v>
      </c>
      <c r="D23">
        <f t="shared" si="3"/>
        <v>2682.5851736437335</v>
      </c>
    </row>
    <row r="24" spans="1:4">
      <c r="A24" s="1">
        <v>20</v>
      </c>
      <c r="B24">
        <v>3200</v>
      </c>
      <c r="C24">
        <f t="shared" si="2"/>
        <v>8.0709060887878188</v>
      </c>
      <c r="D24">
        <f t="shared" si="3"/>
        <v>3760.3805813499171</v>
      </c>
    </row>
    <row r="25" spans="1:4">
      <c r="A25">
        <v>21</v>
      </c>
      <c r="B25">
        <v>4200</v>
      </c>
      <c r="C25">
        <f t="shared" si="2"/>
        <v>8.3428398042714598</v>
      </c>
      <c r="D25">
        <f t="shared" si="3"/>
        <v>4452.1618303241894</v>
      </c>
    </row>
    <row r="26" spans="1:4">
      <c r="A26">
        <v>22</v>
      </c>
      <c r="B26">
        <v>5000</v>
      </c>
      <c r="C26">
        <f t="shared" si="2"/>
        <v>8.5171931914162382</v>
      </c>
      <c r="D26">
        <f t="shared" si="3"/>
        <v>5271.2071383689436</v>
      </c>
    </row>
    <row r="28" spans="1:4">
      <c r="A28">
        <f>INDEX(LINEST(C20:C24,A20:A24),1)</f>
        <v>0.16886961205685849</v>
      </c>
      <c r="B28">
        <f>1/A28</f>
        <v>5.9217285325633329</v>
      </c>
    </row>
    <row r="29" spans="1:4">
      <c r="A29">
        <f>INDEX(LINEST(C20:C24,A20:A24),2)</f>
        <v>4.8548832085686557</v>
      </c>
      <c r="B29">
        <f>EXP(A29)</f>
        <v>128.3656983255737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Old Model</vt:lpstr>
      <vt:lpstr>Model</vt:lpstr>
      <vt:lpstr>data</vt:lpstr>
      <vt:lpstr>Fit to Fall and Rise</vt:lpstr>
      <vt:lpstr>C308Scan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C. Brown x4404 02237N</dc:creator>
  <cp:lastModifiedBy>Bruce C. Brown x4404 02237N</cp:lastModifiedBy>
  <dcterms:created xsi:type="dcterms:W3CDTF">2018-08-15T23:59:53Z</dcterms:created>
  <dcterms:modified xsi:type="dcterms:W3CDTF">2018-08-17T20:27:23Z</dcterms:modified>
</cp:coreProperties>
</file>