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ad Mon (2)" sheetId="1" r:id="rId3"/>
  </sheets>
  <definedNames/>
  <calcPr/>
</workbook>
</file>

<file path=xl/sharedStrings.xml><?xml version="1.0" encoding="utf-8"?>
<sst xmlns="http://schemas.openxmlformats.org/spreadsheetml/2006/main" count="54" uniqueCount="41">
  <si>
    <t xml:space="preserve"> Assembly Name</t>
  </si>
  <si>
    <t>Cost Basis</t>
  </si>
  <si>
    <t>Cost Estimate</t>
  </si>
  <si>
    <t>Quantity Needed</t>
  </si>
  <si>
    <t>Total Cost for Item</t>
  </si>
  <si>
    <t>Interlock Technician
 Procurement
Time in Hours</t>
  </si>
  <si>
    <t>Engineering
Physicist Procurement
Time in Hours</t>
  </si>
  <si>
    <t>Interlock Tech Assembly Time in Hours per Unit</t>
  </si>
  <si>
    <t>Total Interlock Tech Assembly Time in Hours</t>
  </si>
  <si>
    <t>Bench Testing
Interlock Technician Time
in Hours per unit</t>
  </si>
  <si>
    <t xml:space="preserve">Total Bench Testing
Interlock Technician Time
in Hours </t>
  </si>
  <si>
    <t>TLM Chassis</t>
  </si>
  <si>
    <t>2017 Cost</t>
  </si>
  <si>
    <t>TLM Resistor Box</t>
  </si>
  <si>
    <t>2014 Cost</t>
  </si>
  <si>
    <t>TLM Gas System</t>
  </si>
  <si>
    <t xml:space="preserve">TLM End Cap </t>
  </si>
  <si>
    <t>Radiation Monitor Interface Card 16</t>
  </si>
  <si>
    <t>2016 Cost Est.</t>
  </si>
  <si>
    <t>Andrew HJ-50 Heliax Standard Air Dielectric Cable 7/8" Black PE Jacket Cable 6 Segments, 450 ft.</t>
  </si>
  <si>
    <t xml:space="preserve">2016 Cost </t>
  </si>
  <si>
    <t>RG-58 Green Fermi Stock # 1170-034000</t>
  </si>
  <si>
    <t>RG-58 Red Fermi Stock # 1170-036000</t>
  </si>
  <si>
    <t>BNC Crimp Type Cable End Tyco 2-5329082-1      Fermi Stock # 1435-285000</t>
  </si>
  <si>
    <t>SHV Crimp Type Cable End Kings 1705-2 Male Crimp Type Fermi Stock #1435-211000</t>
  </si>
  <si>
    <t>Copper Tubing 1/4" Soft Refrigeration Coil 50 Ft.     Fermi Stock #1065-006000  $0.50 / Foot</t>
  </si>
  <si>
    <t>Totals</t>
  </si>
  <si>
    <t>Electrician, Technician, and Engineer costs</t>
  </si>
  <si>
    <t>Cost per hour</t>
  </si>
  <si>
    <t>Cost per ft.</t>
  </si>
  <si>
    <t>Hours</t>
  </si>
  <si>
    <t>Total</t>
  </si>
  <si>
    <t>Electrician task manager and electrician time costed as per current T&amp;M rates</t>
  </si>
  <si>
    <t>Elec Task Manager (1 hr. / 8 hrs. of Electrician Time)</t>
  </si>
  <si>
    <t>N/A</t>
  </si>
  <si>
    <t>Electrician Time (2 people at 0.15 hours/ft. each)</t>
  </si>
  <si>
    <t>TLM Heliax Mounting hardware ($1.00/ft.)</t>
  </si>
  <si>
    <t>AD will provide primary oversight of installation</t>
  </si>
  <si>
    <t>Total Technician Time</t>
  </si>
  <si>
    <t>Total Engineer Time</t>
  </si>
  <si>
    <t>Grand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</si>
</sst>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\$#,##0.00"/>
    <numFmt numFmtId="165" formatCode="\$#,##0.00_);[RED]&quot;($&quot;#,##0.00\)"/>
    <numFmt numFmtId="166" formatCode="[$$-409]#,##0.00;[RED]\-[$$-409]#,##0.00"/>
  </numFmts>
  <fonts count="6">
    <font>
      <sz val="11.0"/>
      <color rgb="FF000000"/>
      <name val="Calibri"/>
    </font>
    <font>
      <b/>
      <sz val="11.0"/>
      <color rgb="FF000000"/>
      <name val="Calibri"/>
    </font>
    <font>
      <sz val="12.0"/>
    </font>
    <font>
      <sz val="11.0"/>
      <color rgb="FFB7B7B7"/>
      <name val="Calibri"/>
    </font>
    <font/>
    <font>
      <b/>
      <sz val="11.0"/>
      <color rgb="FFFFFFFF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2F0D9"/>
        <bgColor rgb="FFE2F0D9"/>
      </patternFill>
    </fill>
    <fill>
      <patternFill patternType="solid">
        <fgColor rgb="FF92D050"/>
        <bgColor rgb="FF92D050"/>
      </patternFill>
    </fill>
    <fill>
      <patternFill patternType="solid">
        <fgColor rgb="FF800000"/>
        <bgColor rgb="FF800000"/>
      </patternFill>
    </fill>
  </fills>
  <borders count="1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/>
      <top/>
      <bottom/>
    </border>
    <border>
      <left/>
      <right/>
      <top/>
      <bottom/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7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0"/>
    </xf>
    <xf borderId="0" fillId="0" fontId="1" numFmtId="0" xfId="0" applyAlignment="1" applyFont="1">
      <alignment horizontal="center" shrinkToFit="0" vertical="center" wrapText="1"/>
    </xf>
    <xf borderId="0" fillId="0" fontId="1" numFmtId="2" xfId="0" applyAlignment="1" applyFont="1" applyNumberFormat="1">
      <alignment horizontal="center" shrinkToFit="0" vertical="center" wrapText="1"/>
    </xf>
    <xf borderId="0" fillId="2" fontId="0" numFmtId="0" xfId="0" applyAlignment="1" applyFill="1" applyFont="1">
      <alignment shrinkToFit="0" vertical="center" wrapText="0"/>
    </xf>
    <xf borderId="1" fillId="0" fontId="1" numFmtId="0" xfId="0" applyAlignment="1" applyBorder="1" applyFont="1">
      <alignment horizontal="center" shrinkToFit="0" vertical="center" wrapText="0"/>
    </xf>
    <xf borderId="2" fillId="0" fontId="1" numFmtId="0" xfId="0" applyAlignment="1" applyBorder="1" applyFont="1">
      <alignment horizontal="center" shrinkToFit="0" vertical="center" wrapText="0"/>
    </xf>
    <xf borderId="2" fillId="0" fontId="1" numFmtId="0" xfId="0" applyAlignment="1" applyBorder="1" applyFont="1">
      <alignment horizontal="center" shrinkToFit="0" vertical="center" wrapText="1"/>
    </xf>
    <xf borderId="2" fillId="0" fontId="1" numFmtId="2" xfId="0" applyAlignment="1" applyBorder="1" applyFont="1" applyNumberFormat="1">
      <alignment horizontal="center" shrinkToFit="0" vertical="center" wrapText="1"/>
    </xf>
    <xf borderId="3" fillId="0" fontId="1" numFmtId="0" xfId="0" applyAlignment="1" applyBorder="1" applyFont="1">
      <alignment horizontal="center" shrinkToFit="0" vertical="center" wrapText="1"/>
    </xf>
    <xf borderId="4" fillId="2" fontId="0" numFmtId="0" xfId="0" applyAlignment="1" applyBorder="1" applyFont="1">
      <alignment shrinkToFit="0" vertical="center" wrapText="0"/>
    </xf>
    <xf borderId="5" fillId="2" fontId="0" numFmtId="0" xfId="0" applyAlignment="1" applyBorder="1" applyFont="1">
      <alignment shrinkToFit="0" vertical="center" wrapText="0"/>
    </xf>
    <xf borderId="6" fillId="0" fontId="0" numFmtId="0" xfId="0" applyAlignment="1" applyBorder="1" applyFont="1">
      <alignment horizontal="left" shrinkToFit="0" vertical="bottom" wrapText="1"/>
    </xf>
    <xf borderId="0" fillId="0" fontId="0" numFmtId="0" xfId="0" applyAlignment="1" applyFont="1">
      <alignment horizontal="left" shrinkToFit="0" vertical="bottom" wrapText="1"/>
    </xf>
    <xf borderId="0" fillId="0" fontId="0" numFmtId="164" xfId="0" applyAlignment="1" applyFont="1" applyNumberFormat="1">
      <alignment horizontal="right" shrinkToFit="0" vertical="bottom" wrapText="1"/>
    </xf>
    <xf borderId="0" fillId="0" fontId="0" numFmtId="0" xfId="0" applyAlignment="1" applyFont="1">
      <alignment shrinkToFit="0" vertical="bottom" wrapText="1"/>
    </xf>
    <xf borderId="0" fillId="0" fontId="0" numFmtId="165" xfId="0" applyAlignment="1" applyFont="1" applyNumberFormat="1">
      <alignment shrinkToFit="0" vertical="bottom" wrapText="1"/>
    </xf>
    <xf borderId="0" fillId="0" fontId="0" numFmtId="0" xfId="0" applyAlignment="1" applyFont="1">
      <alignment shrinkToFit="0" vertical="bottom" wrapText="0"/>
    </xf>
    <xf borderId="7" fillId="0" fontId="0" numFmtId="0" xfId="0" applyAlignment="1" applyBorder="1" applyFont="1">
      <alignment shrinkToFit="0" vertical="bottom" wrapText="0"/>
    </xf>
    <xf borderId="4" fillId="2" fontId="0" numFmtId="0" xfId="0" applyAlignment="1" applyBorder="1" applyFont="1">
      <alignment shrinkToFit="0" vertical="bottom" wrapText="0"/>
    </xf>
    <xf borderId="5" fillId="2" fontId="0" numFmtId="0" xfId="0" applyAlignment="1" applyBorder="1" applyFont="1">
      <alignment shrinkToFit="0" vertical="bottom" wrapText="0"/>
    </xf>
    <xf borderId="8" fillId="3" fontId="0" numFmtId="0" xfId="0" applyAlignment="1" applyBorder="1" applyFill="1" applyFont="1">
      <alignment horizontal="left" shrinkToFit="0" vertical="bottom" wrapText="1"/>
    </xf>
    <xf borderId="5" fillId="3" fontId="0" numFmtId="0" xfId="0" applyAlignment="1" applyBorder="1" applyFont="1">
      <alignment horizontal="left" shrinkToFit="0" vertical="bottom" wrapText="1"/>
    </xf>
    <xf borderId="5" fillId="3" fontId="0" numFmtId="164" xfId="0" applyAlignment="1" applyBorder="1" applyFont="1" applyNumberFormat="1">
      <alignment horizontal="right" shrinkToFit="0" vertical="bottom" wrapText="1"/>
    </xf>
    <xf borderId="5" fillId="3" fontId="0" numFmtId="0" xfId="0" applyAlignment="1" applyBorder="1" applyFont="1">
      <alignment shrinkToFit="0" vertical="bottom" wrapText="1"/>
    </xf>
    <xf borderId="5" fillId="3" fontId="0" numFmtId="165" xfId="0" applyAlignment="1" applyBorder="1" applyFont="1" applyNumberFormat="1">
      <alignment shrinkToFit="0" vertical="bottom" wrapText="1"/>
    </xf>
    <xf borderId="5" fillId="3" fontId="0" numFmtId="0" xfId="0" applyAlignment="1" applyBorder="1" applyFont="1">
      <alignment shrinkToFit="0" vertical="bottom" wrapText="0"/>
    </xf>
    <xf borderId="9" fillId="3" fontId="0" numFmtId="0" xfId="0" applyAlignment="1" applyBorder="1" applyFont="1">
      <alignment shrinkToFit="0" vertical="bottom" wrapText="0"/>
    </xf>
    <xf borderId="8" fillId="3" fontId="0" numFmtId="0" xfId="0" applyAlignment="1" applyBorder="1" applyFont="1">
      <alignment horizontal="left" readingOrder="0" shrinkToFit="0" vertical="bottom" wrapText="1"/>
    </xf>
    <xf borderId="6" fillId="0" fontId="0" numFmtId="0" xfId="0" applyAlignment="1" applyBorder="1" applyFont="1">
      <alignment shrinkToFit="0" vertical="bottom" wrapText="1"/>
    </xf>
    <xf borderId="8" fillId="3" fontId="0" numFmtId="0" xfId="0" applyAlignment="1" applyBorder="1" applyFont="1">
      <alignment shrinkToFit="0" vertical="bottom" wrapText="1"/>
    </xf>
    <xf borderId="10" fillId="4" fontId="1" numFmtId="0" xfId="0" applyAlignment="1" applyBorder="1" applyFill="1" applyFont="1">
      <alignment horizontal="center" shrinkToFit="0" vertical="bottom" wrapText="0"/>
    </xf>
    <xf borderId="11" fillId="4" fontId="1" numFmtId="0" xfId="0" applyAlignment="1" applyBorder="1" applyFont="1">
      <alignment horizontal="center" shrinkToFit="0" vertical="bottom" wrapText="0"/>
    </xf>
    <xf borderId="11" fillId="4" fontId="1" numFmtId="165" xfId="0" applyAlignment="1" applyBorder="1" applyFont="1" applyNumberFormat="1">
      <alignment shrinkToFit="0" vertical="bottom" wrapText="1"/>
    </xf>
    <xf borderId="11" fillId="4" fontId="1" numFmtId="0" xfId="0" applyAlignment="1" applyBorder="1" applyFont="1">
      <alignment shrinkToFit="0" vertical="bottom" wrapText="1"/>
    </xf>
    <xf borderId="11" fillId="4" fontId="1" numFmtId="0" xfId="0" applyAlignment="1" applyBorder="1" applyFont="1">
      <alignment shrinkToFit="0" vertical="bottom" wrapText="0"/>
    </xf>
    <xf borderId="12" fillId="4" fontId="1" numFmtId="0" xfId="0" applyAlignment="1" applyBorder="1" applyFont="1">
      <alignment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1" numFmtId="165" xfId="0" applyAlignment="1" applyFont="1" applyNumberFormat="1">
      <alignment shrinkToFit="0" vertical="bottom" wrapText="1"/>
    </xf>
    <xf borderId="0" fillId="0" fontId="1" numFmtId="0" xfId="0" applyAlignment="1" applyFont="1">
      <alignment shrinkToFit="0" vertical="bottom" wrapText="1"/>
    </xf>
    <xf borderId="0" fillId="0" fontId="1" numFmtId="0" xfId="0" applyAlignment="1" applyFont="1">
      <alignment shrinkToFit="0" vertical="bottom" wrapText="0"/>
    </xf>
    <xf borderId="1" fillId="2" fontId="1" numFmtId="0" xfId="0" applyAlignment="1" applyBorder="1" applyFont="1">
      <alignment horizontal="center" shrinkToFit="0" vertical="bottom" wrapText="0"/>
    </xf>
    <xf borderId="2" fillId="2" fontId="1" numFmtId="0" xfId="0" applyAlignment="1" applyBorder="1" applyFont="1">
      <alignment horizontal="center" shrinkToFit="0" vertical="bottom" wrapText="0"/>
    </xf>
    <xf borderId="3" fillId="2" fontId="1" numFmtId="0" xfId="0" applyAlignment="1" applyBorder="1" applyFont="1">
      <alignment horizontal="center" shrinkToFit="0" vertical="bottom" wrapText="0"/>
    </xf>
    <xf borderId="0" fillId="0" fontId="2" numFmtId="0" xfId="0" applyAlignment="1" applyFont="1">
      <alignment horizontal="center" readingOrder="0" vertical="center"/>
    </xf>
    <xf borderId="6" fillId="0" fontId="0" numFmtId="0" xfId="0" applyAlignment="1" applyBorder="1" applyFont="1">
      <alignment readingOrder="0" shrinkToFit="0" vertical="center" wrapText="0"/>
    </xf>
    <xf borderId="0" fillId="0" fontId="0" numFmtId="166" xfId="0" applyAlignment="1" applyFont="1" applyNumberFormat="1">
      <alignment horizontal="right" readingOrder="0" shrinkToFit="0" vertical="bottom" wrapText="1"/>
    </xf>
    <xf borderId="0" fillId="0" fontId="3" numFmtId="166" xfId="0" applyAlignment="1" applyFont="1" applyNumberFormat="1">
      <alignment horizontal="right" readingOrder="0" shrinkToFit="0" vertical="bottom" wrapText="1"/>
    </xf>
    <xf borderId="0" fillId="0" fontId="0" numFmtId="2" xfId="0" applyAlignment="1" applyFont="1" applyNumberFormat="1">
      <alignment shrinkToFit="0" vertical="bottom" wrapText="1"/>
    </xf>
    <xf borderId="7" fillId="0" fontId="0" numFmtId="166" xfId="0" applyAlignment="1" applyBorder="1" applyFont="1" applyNumberFormat="1">
      <alignment horizontal="right" readingOrder="0" shrinkToFit="0" vertical="bottom" wrapText="1"/>
    </xf>
    <xf borderId="6" fillId="3" fontId="0" numFmtId="0" xfId="0" applyAlignment="1" applyBorder="1" applyFont="1">
      <alignment readingOrder="0" shrinkToFit="0" vertical="center" wrapText="0"/>
    </xf>
    <xf borderId="0" fillId="3" fontId="0" numFmtId="166" xfId="0" applyAlignment="1" applyFont="1" applyNumberFormat="1">
      <alignment readingOrder="0" shrinkToFit="0" vertical="bottom" wrapText="1"/>
    </xf>
    <xf borderId="0" fillId="3" fontId="3" numFmtId="166" xfId="0" applyAlignment="1" applyFont="1" applyNumberFormat="1">
      <alignment horizontal="right" shrinkToFit="0" vertical="bottom" wrapText="1"/>
    </xf>
    <xf borderId="0" fillId="3" fontId="0" numFmtId="0" xfId="0" applyAlignment="1" applyFont="1">
      <alignment shrinkToFit="0" vertical="bottom" wrapText="1"/>
    </xf>
    <xf borderId="7" fillId="3" fontId="0" numFmtId="166" xfId="0" applyAlignment="1" applyBorder="1" applyFont="1" applyNumberFormat="1">
      <alignment shrinkToFit="0" vertical="bottom" wrapText="0"/>
    </xf>
    <xf borderId="0" fillId="0" fontId="4" numFmtId="0" xfId="0" applyAlignment="1" applyFont="1">
      <alignment horizontal="center" readingOrder="0" vertical="center"/>
    </xf>
    <xf borderId="0" fillId="0" fontId="3" numFmtId="164" xfId="0" applyAlignment="1" applyFont="1" applyNumberFormat="1">
      <alignment horizontal="right" shrinkToFit="0" vertical="bottom" wrapText="1"/>
    </xf>
    <xf borderId="7" fillId="0" fontId="0" numFmtId="164" xfId="0" applyAlignment="1" applyBorder="1" applyFont="1" applyNumberFormat="1">
      <alignment horizontal="right" shrinkToFit="0" vertical="bottom" wrapText="1"/>
    </xf>
    <xf borderId="6" fillId="3" fontId="0" numFmtId="0" xfId="0" applyAlignment="1" applyBorder="1" applyFont="1">
      <alignment horizontal="left" shrinkToFit="0" vertical="bottom" wrapText="1"/>
    </xf>
    <xf borderId="0" fillId="3" fontId="0" numFmtId="164" xfId="0" applyAlignment="1" applyFont="1" applyNumberFormat="1">
      <alignment horizontal="right" shrinkToFit="0" vertical="bottom" wrapText="1"/>
    </xf>
    <xf borderId="0" fillId="3" fontId="0" numFmtId="4" xfId="0" applyAlignment="1" applyFont="1" applyNumberFormat="1">
      <alignment horizontal="right" shrinkToFit="0" vertical="bottom" wrapText="1"/>
    </xf>
    <xf borderId="7" fillId="3" fontId="0" numFmtId="164" xfId="0" applyAlignment="1" applyBorder="1" applyFont="1" applyNumberFormat="1">
      <alignment horizontal="right" shrinkToFit="0" vertical="bottom" wrapText="1"/>
    </xf>
    <xf borderId="6" fillId="0" fontId="0" numFmtId="0" xfId="0" applyAlignment="1" applyBorder="1" applyFont="1">
      <alignment shrinkToFit="0" vertical="center" wrapText="0"/>
    </xf>
    <xf borderId="0" fillId="0" fontId="0" numFmtId="166" xfId="0" applyAlignment="1" applyFont="1" applyNumberFormat="1">
      <alignment shrinkToFit="0" vertical="bottom" wrapText="1"/>
    </xf>
    <xf borderId="0" fillId="0" fontId="3" numFmtId="166" xfId="0" applyAlignment="1" applyFont="1" applyNumberFormat="1">
      <alignment horizontal="right" shrinkToFit="0" vertical="bottom" wrapText="1"/>
    </xf>
    <xf borderId="7" fillId="0" fontId="0" numFmtId="166" xfId="0" applyAlignment="1" applyBorder="1" applyFont="1" applyNumberFormat="1">
      <alignment shrinkToFit="0" vertical="bottom" wrapText="0"/>
    </xf>
    <xf borderId="13" fillId="4" fontId="1" numFmtId="0" xfId="0" applyAlignment="1" applyBorder="1" applyFont="1">
      <alignment horizontal="center" shrinkToFit="0" vertical="bottom" wrapText="0"/>
    </xf>
    <xf borderId="14" fillId="4" fontId="1" numFmtId="0" xfId="0" applyAlignment="1" applyBorder="1" applyFont="1">
      <alignment horizontal="center" shrinkToFit="0" vertical="bottom" wrapText="0"/>
    </xf>
    <xf borderId="15" fillId="4" fontId="1" numFmtId="165" xfId="0" applyAlignment="1" applyBorder="1" applyFont="1" applyNumberFormat="1">
      <alignment shrinkToFit="0" vertical="bottom" wrapText="1"/>
    </xf>
    <xf borderId="0" fillId="5" fontId="5" numFmtId="0" xfId="0" applyAlignment="1" applyFill="1" applyFont="1">
      <alignment horizontal="center" shrinkToFit="0" vertical="bottom" wrapText="0"/>
    </xf>
    <xf borderId="0" fillId="5" fontId="5" numFmtId="165" xfId="0" applyAlignment="1" applyFont="1" applyNumberFormat="1">
      <alignment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FF00"/>
    <pageSetUpPr fitToPage="1"/>
  </sheetPr>
  <sheetViews>
    <sheetView workbookViewId="0"/>
  </sheetViews>
  <sheetFormatPr customHeight="1" defaultColWidth="14.43" defaultRowHeight="15.0"/>
  <cols>
    <col customWidth="1" min="1" max="1" width="82.14"/>
    <col customWidth="1" min="2" max="2" width="13.86"/>
    <col customWidth="1" min="3" max="3" width="11.71"/>
    <col customWidth="1" min="4" max="4" width="10.86"/>
    <col customWidth="1" min="5" max="7" width="13.86"/>
    <col customWidth="1" min="8" max="9" width="14.86"/>
    <col customWidth="1" min="10" max="10" width="15.86"/>
    <col customWidth="1" min="11" max="11" width="17.0"/>
    <col customWidth="1" min="12" max="12" width="13.71"/>
    <col customWidth="1" min="13" max="14" width="12.86"/>
    <col customWidth="1" min="15" max="17" width="12.71"/>
    <col customWidth="1" min="18" max="18" width="14.86"/>
    <col customWidth="1" min="19" max="19" width="13.71"/>
    <col customWidth="1" min="20" max="20" width="15.71"/>
    <col customWidth="1" min="21" max="21" width="14.86"/>
    <col customWidth="1" min="22" max="31" width="8.57"/>
  </cols>
  <sheetData>
    <row r="1" ht="13.5" customHeight="1">
      <c r="A1" s="1"/>
      <c r="B1" s="1"/>
      <c r="C1" s="2"/>
      <c r="D1" s="2"/>
      <c r="E1" s="2"/>
      <c r="F1" s="3"/>
      <c r="G1" s="2"/>
      <c r="H1" s="2"/>
      <c r="I1" s="2"/>
      <c r="J1" s="2"/>
      <c r="K1" s="2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ht="67.5" customHeight="1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9" t="s">
        <v>10</v>
      </c>
      <c r="L2" s="10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>
      <c r="A3" s="12" t="s">
        <v>11</v>
      </c>
      <c r="B3" s="13" t="s">
        <v>12</v>
      </c>
      <c r="C3" s="14">
        <v>1537.0</v>
      </c>
      <c r="D3" s="15">
        <v>3.0</v>
      </c>
      <c r="E3" s="16">
        <f t="shared" ref="E3:E13" si="1">C3*D3</f>
        <v>4611</v>
      </c>
      <c r="F3" s="15">
        <v>40.0</v>
      </c>
      <c r="G3" s="15">
        <v>1.0</v>
      </c>
      <c r="H3" s="17">
        <v>32.0</v>
      </c>
      <c r="I3" s="17">
        <f t="shared" ref="I3:I12" si="2">D3*H3</f>
        <v>96</v>
      </c>
      <c r="J3" s="17">
        <v>8.0</v>
      </c>
      <c r="K3" s="18">
        <f>J3*D3</f>
        <v>24</v>
      </c>
      <c r="L3" s="19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ht="14.25" customHeight="1">
      <c r="A4" s="21" t="s">
        <v>13</v>
      </c>
      <c r="B4" s="22" t="s">
        <v>14</v>
      </c>
      <c r="C4" s="23">
        <v>226.0</v>
      </c>
      <c r="D4" s="24">
        <v>3.0</v>
      </c>
      <c r="E4" s="25">
        <f t="shared" si="1"/>
        <v>678</v>
      </c>
      <c r="F4" s="24">
        <v>4.0</v>
      </c>
      <c r="G4" s="24">
        <v>1.0</v>
      </c>
      <c r="H4" s="26">
        <v>3.0</v>
      </c>
      <c r="I4" s="26">
        <f t="shared" si="2"/>
        <v>9</v>
      </c>
      <c r="J4" s="26"/>
      <c r="K4" s="27"/>
      <c r="L4" s="19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</row>
    <row r="5">
      <c r="A5" s="12" t="s">
        <v>15</v>
      </c>
      <c r="B5" s="13" t="s">
        <v>14</v>
      </c>
      <c r="C5" s="14">
        <v>3281.8</v>
      </c>
      <c r="D5" s="15">
        <v>1.0</v>
      </c>
      <c r="E5" s="16">
        <f t="shared" si="1"/>
        <v>3281.8</v>
      </c>
      <c r="F5" s="15">
        <v>16.0</v>
      </c>
      <c r="G5" s="15">
        <v>1.0</v>
      </c>
      <c r="H5" s="17">
        <v>32.0</v>
      </c>
      <c r="I5" s="17">
        <f t="shared" si="2"/>
        <v>32</v>
      </c>
      <c r="J5" s="17"/>
      <c r="K5" s="18"/>
      <c r="L5" s="19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</row>
    <row r="6">
      <c r="A6" s="21" t="s">
        <v>16</v>
      </c>
      <c r="B6" s="22" t="s">
        <v>14</v>
      </c>
      <c r="C6" s="23">
        <v>84.82</v>
      </c>
      <c r="D6" s="24">
        <v>6.0</v>
      </c>
      <c r="E6" s="25">
        <f t="shared" si="1"/>
        <v>508.92</v>
      </c>
      <c r="F6" s="24">
        <v>4.0</v>
      </c>
      <c r="G6" s="24">
        <v>1.0</v>
      </c>
      <c r="H6" s="26">
        <v>1.5</v>
      </c>
      <c r="I6" s="26">
        <f t="shared" si="2"/>
        <v>9</v>
      </c>
      <c r="J6" s="26"/>
      <c r="K6" s="27"/>
      <c r="L6" s="19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>
      <c r="A7" s="12" t="s">
        <v>17</v>
      </c>
      <c r="B7" s="13" t="s">
        <v>18</v>
      </c>
      <c r="C7" s="14">
        <v>175.0</v>
      </c>
      <c r="D7" s="15">
        <v>3.0</v>
      </c>
      <c r="E7" s="16">
        <f t="shared" si="1"/>
        <v>525</v>
      </c>
      <c r="F7" s="15">
        <v>8.0</v>
      </c>
      <c r="G7" s="15">
        <v>1.0</v>
      </c>
      <c r="H7" s="17">
        <v>12.0</v>
      </c>
      <c r="I7" s="17">
        <f t="shared" si="2"/>
        <v>36</v>
      </c>
      <c r="J7" s="17">
        <v>1.0</v>
      </c>
      <c r="K7" s="18">
        <f>J7*D7</f>
        <v>3</v>
      </c>
      <c r="L7" s="19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>
      <c r="A8" s="28" t="s">
        <v>19</v>
      </c>
      <c r="B8" s="22" t="s">
        <v>20</v>
      </c>
      <c r="C8" s="23">
        <v>9.2</v>
      </c>
      <c r="D8" s="24">
        <v>1265.0</v>
      </c>
      <c r="E8" s="25">
        <f t="shared" si="1"/>
        <v>11638</v>
      </c>
      <c r="F8" s="24">
        <v>2.0</v>
      </c>
      <c r="G8" s="24">
        <v>1.0</v>
      </c>
      <c r="H8" s="26"/>
      <c r="I8" s="26">
        <f t="shared" si="2"/>
        <v>0</v>
      </c>
      <c r="J8" s="26"/>
      <c r="K8" s="27"/>
      <c r="L8" s="1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>
      <c r="A9" s="29" t="s">
        <v>21</v>
      </c>
      <c r="B9" s="13" t="s">
        <v>20</v>
      </c>
      <c r="C9" s="14">
        <v>0.23</v>
      </c>
      <c r="D9" s="15">
        <v>5000.0</v>
      </c>
      <c r="E9" s="16">
        <f t="shared" si="1"/>
        <v>1150</v>
      </c>
      <c r="F9" s="15">
        <v>1.0</v>
      </c>
      <c r="G9" s="15"/>
      <c r="H9" s="17"/>
      <c r="I9" s="17">
        <f t="shared" si="2"/>
        <v>0</v>
      </c>
      <c r="J9" s="17"/>
      <c r="K9" s="18"/>
      <c r="L9" s="19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>
      <c r="A10" s="30" t="s">
        <v>22</v>
      </c>
      <c r="B10" s="22" t="s">
        <v>20</v>
      </c>
      <c r="C10" s="23">
        <v>0.23</v>
      </c>
      <c r="D10" s="24">
        <v>3000.0</v>
      </c>
      <c r="E10" s="25">
        <f t="shared" si="1"/>
        <v>690</v>
      </c>
      <c r="F10" s="24">
        <v>1.0</v>
      </c>
      <c r="G10" s="24"/>
      <c r="H10" s="26"/>
      <c r="I10" s="26">
        <f t="shared" si="2"/>
        <v>0</v>
      </c>
      <c r="J10" s="26"/>
      <c r="K10" s="27"/>
      <c r="L10" s="19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</row>
    <row r="11" ht="15.0" customHeight="1">
      <c r="A11" s="12" t="s">
        <v>23</v>
      </c>
      <c r="B11" s="13" t="s">
        <v>20</v>
      </c>
      <c r="C11" s="14">
        <v>14.81</v>
      </c>
      <c r="D11" s="15">
        <v>18.0</v>
      </c>
      <c r="E11" s="16">
        <f t="shared" si="1"/>
        <v>266.58</v>
      </c>
      <c r="F11" s="15">
        <v>1.0</v>
      </c>
      <c r="G11" s="15"/>
      <c r="H11" s="17"/>
      <c r="I11" s="17">
        <f t="shared" si="2"/>
        <v>0</v>
      </c>
      <c r="J11" s="17"/>
      <c r="K11" s="18"/>
      <c r="L11" s="19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ht="15.0" customHeight="1">
      <c r="A12" s="21" t="s">
        <v>24</v>
      </c>
      <c r="B12" s="22" t="s">
        <v>20</v>
      </c>
      <c r="C12" s="23">
        <v>11.78</v>
      </c>
      <c r="D12" s="24">
        <v>6.0</v>
      </c>
      <c r="E12" s="25">
        <f t="shared" si="1"/>
        <v>70.68</v>
      </c>
      <c r="F12" s="24">
        <v>1.0</v>
      </c>
      <c r="G12" s="24"/>
      <c r="H12" s="26"/>
      <c r="I12" s="26">
        <f t="shared" si="2"/>
        <v>0</v>
      </c>
      <c r="J12" s="26"/>
      <c r="K12" s="27"/>
      <c r="L12" s="19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ht="15.0" customHeight="1">
      <c r="A13" s="12" t="s">
        <v>25</v>
      </c>
      <c r="B13" s="13" t="s">
        <v>20</v>
      </c>
      <c r="C13" s="14">
        <v>0.5</v>
      </c>
      <c r="D13" s="15">
        <v>1000.0</v>
      </c>
      <c r="E13" s="16">
        <f t="shared" si="1"/>
        <v>500</v>
      </c>
      <c r="F13" s="15">
        <v>1.0</v>
      </c>
      <c r="G13" s="15"/>
      <c r="H13" s="17"/>
      <c r="I13" s="17"/>
      <c r="J13" s="17"/>
      <c r="K13" s="18"/>
      <c r="L13" s="19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>
      <c r="A14" s="31" t="s">
        <v>26</v>
      </c>
      <c r="B14" s="32"/>
      <c r="C14" s="33">
        <f>SUM(C3:C13)</f>
        <v>5341.37</v>
      </c>
      <c r="D14" s="34"/>
      <c r="E14" s="33">
        <f t="shared" ref="E14:G14" si="3">SUM(E3:E13)</f>
        <v>23919.98</v>
      </c>
      <c r="F14" s="34">
        <f t="shared" si="3"/>
        <v>79</v>
      </c>
      <c r="G14" s="34">
        <f t="shared" si="3"/>
        <v>6</v>
      </c>
      <c r="H14" s="35"/>
      <c r="I14" s="35">
        <f>SUM(I3:I13)</f>
        <v>182</v>
      </c>
      <c r="J14" s="35"/>
      <c r="K14" s="36">
        <f>SUM(K3:K13)</f>
        <v>27</v>
      </c>
      <c r="L14" s="19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>
      <c r="A15" s="37"/>
      <c r="B15" s="37"/>
      <c r="C15" s="38"/>
      <c r="D15" s="39"/>
      <c r="E15" s="38"/>
      <c r="F15" s="39"/>
      <c r="G15" s="39"/>
      <c r="H15" s="40"/>
      <c r="I15" s="40"/>
      <c r="J15" s="40"/>
      <c r="K15" s="40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>
      <c r="A17" s="41" t="s">
        <v>27</v>
      </c>
      <c r="B17" s="42" t="s">
        <v>28</v>
      </c>
      <c r="C17" s="42" t="s">
        <v>29</v>
      </c>
      <c r="D17" s="42" t="s">
        <v>30</v>
      </c>
      <c r="E17" s="43" t="s">
        <v>31</v>
      </c>
      <c r="F17" s="44" t="s">
        <v>32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>
      <c r="A18" s="45" t="s">
        <v>33</v>
      </c>
      <c r="B18" s="46">
        <v>109.3</v>
      </c>
      <c r="C18" s="47" t="s">
        <v>34</v>
      </c>
      <c r="D18" s="48">
        <f>D19/8</f>
        <v>23.71875</v>
      </c>
      <c r="E18" s="49">
        <f>D18*B18</f>
        <v>2592.459375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>
      <c r="A19" s="50" t="s">
        <v>35</v>
      </c>
      <c r="B19" s="51">
        <f>2*99.5</f>
        <v>199</v>
      </c>
      <c r="C19" s="52" t="s">
        <v>34</v>
      </c>
      <c r="D19" s="53">
        <f>0.15*D8</f>
        <v>189.75</v>
      </c>
      <c r="E19" s="54">
        <f>B19*D19</f>
        <v>37760.25</v>
      </c>
      <c r="G19" s="55"/>
      <c r="H19" s="55"/>
      <c r="I19" s="55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>
      <c r="A20" s="12" t="s">
        <v>36</v>
      </c>
      <c r="B20" s="56" t="s">
        <v>34</v>
      </c>
      <c r="C20" s="14">
        <v>1.0</v>
      </c>
      <c r="D20" s="56" t="s">
        <v>34</v>
      </c>
      <c r="E20" s="57">
        <f>C20*D8</f>
        <v>1265</v>
      </c>
      <c r="F20" s="55" t="s">
        <v>37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ht="15.75" customHeight="1">
      <c r="A21" s="58" t="s">
        <v>38</v>
      </c>
      <c r="B21" s="59">
        <v>91.61</v>
      </c>
      <c r="C21" s="52" t="s">
        <v>34</v>
      </c>
      <c r="D21" s="60">
        <f>F14+I14+K14</f>
        <v>288</v>
      </c>
      <c r="E21" s="61">
        <f t="shared" ref="E21:E22" si="4">B21*D21</f>
        <v>26383.68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ht="15.75" customHeight="1">
      <c r="A22" s="62" t="s">
        <v>39</v>
      </c>
      <c r="B22" s="63">
        <v>153.56</v>
      </c>
      <c r="C22" s="64" t="s">
        <v>34</v>
      </c>
      <c r="D22" s="48">
        <f>G14</f>
        <v>6</v>
      </c>
      <c r="E22" s="65">
        <f t="shared" si="4"/>
        <v>921.36</v>
      </c>
      <c r="G22" s="55"/>
      <c r="H22" s="55"/>
      <c r="I22" s="55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ht="15.75" customHeight="1">
      <c r="A23" s="66" t="s">
        <v>26</v>
      </c>
      <c r="B23" s="67"/>
      <c r="C23" s="67"/>
      <c r="D23" s="67"/>
      <c r="E23" s="68">
        <f>SUM(E18:E22)</f>
        <v>68922.74938</v>
      </c>
      <c r="G23" s="55"/>
      <c r="H23" s="55"/>
      <c r="I23" s="55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ht="15.75" customHeight="1"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ht="15.75" customHeight="1"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ht="15.75" customHeight="1">
      <c r="D26" s="69" t="s">
        <v>40</v>
      </c>
      <c r="E26" s="70">
        <f>E14+E23</f>
        <v>92842.72938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">
    <mergeCell ref="F17:J18"/>
    <mergeCell ref="F20:J21"/>
  </mergeCells>
  <printOptions/>
  <pageMargins bottom="0.75" footer="0.0" header="0.0" left="0.7" right="0.7" top="0.75"/>
  <pageSetup fitToHeight="0" paperSize="3" orientation="landscape"/>
  <drawing r:id="rId1"/>
</worksheet>
</file>