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2870" activeTab="3"/>
  </bookViews>
  <sheets>
    <sheet name="Sheet1" sheetId="1" r:id="rId1"/>
    <sheet name="Sheet2" sheetId="2" r:id="rId2"/>
    <sheet name="Chart1" sheetId="3" r:id="rId3"/>
    <sheet name="Sheet5" sheetId="4" r:id="rId4"/>
    <sheet name="Sheet4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<sst xmlns="http://schemas.openxmlformats.org/spreadsheetml/2006/main" count="285" uniqueCount="247">
  <si>
    <t>201 MHz Linac Power Calculations</t>
  </si>
  <si>
    <t>Item</t>
  </si>
  <si>
    <t>Units</t>
  </si>
  <si>
    <t>T1</t>
  </si>
  <si>
    <t>T2</t>
  </si>
  <si>
    <t>T3</t>
  </si>
  <si>
    <t>T4</t>
  </si>
  <si>
    <t>T5</t>
  </si>
  <si>
    <t>Cavity Excitation Power</t>
  </si>
  <si>
    <t>MW</t>
  </si>
  <si>
    <t>Total power at 100 mA</t>
  </si>
  <si>
    <t>Beam Power at 100 mA</t>
  </si>
  <si>
    <t>Beam Power at 40 mA</t>
  </si>
  <si>
    <t>Total power at 40 mA</t>
  </si>
  <si>
    <t>Beam Power at 25 mA</t>
  </si>
  <si>
    <t>Total power at 25 mA</t>
  </si>
  <si>
    <t>Energy In</t>
  </si>
  <si>
    <t>Energy Out</t>
  </si>
  <si>
    <t>Energy Gain</t>
  </si>
  <si>
    <t>MeV</t>
  </si>
  <si>
    <t>Beam Power at 60 mA</t>
  </si>
  <si>
    <t>Total power at 60 mA</t>
  </si>
  <si>
    <t>%</t>
  </si>
  <si>
    <t>% less from 60 mA</t>
  </si>
  <si>
    <t>Peak beam current per year</t>
  </si>
  <si>
    <t>Year</t>
  </si>
  <si>
    <t>Beam Current</t>
  </si>
  <si>
    <t>This is a guess, but the last 8 years' data are pretty close, I think.</t>
  </si>
  <si>
    <t>Current</t>
  </si>
  <si>
    <t>T6</t>
  </si>
  <si>
    <t>T7</t>
  </si>
  <si>
    <t>T8</t>
  </si>
  <si>
    <t>T9</t>
  </si>
  <si>
    <t>Cav Excit P:</t>
  </si>
  <si>
    <t>Energy Gain:</t>
  </si>
  <si>
    <t>Tube Name</t>
  </si>
  <si>
    <t>Corrected Date</t>
  </si>
  <si>
    <t>Hours</t>
  </si>
  <si>
    <t>Hours Dead</t>
  </si>
  <si>
    <t>X8R0</t>
  </si>
  <si>
    <t>X7R1</t>
  </si>
  <si>
    <t>N53R0</t>
  </si>
  <si>
    <t>X6R0</t>
  </si>
  <si>
    <t>N49R0</t>
  </si>
  <si>
    <t>S3R0</t>
  </si>
  <si>
    <t>K2R0</t>
  </si>
  <si>
    <t>K4R0</t>
  </si>
  <si>
    <t>X5R1</t>
  </si>
  <si>
    <t>X7R2</t>
  </si>
  <si>
    <t>X8R2</t>
  </si>
  <si>
    <t>F4R0</t>
  </si>
  <si>
    <t>S2R0</t>
  </si>
  <si>
    <t>S6R0</t>
  </si>
  <si>
    <t>S7R0</t>
  </si>
  <si>
    <t>F2R1</t>
  </si>
  <si>
    <t>K8R0</t>
  </si>
  <si>
    <t>X6R1</t>
  </si>
  <si>
    <t>F4R1</t>
  </si>
  <si>
    <t>N53R1</t>
  </si>
  <si>
    <t>S3R1</t>
  </si>
  <si>
    <t>S7R1</t>
  </si>
  <si>
    <t>N49R1</t>
  </si>
  <si>
    <t>K4R1</t>
  </si>
  <si>
    <t>S2R1</t>
  </si>
  <si>
    <t>S6R1</t>
  </si>
  <si>
    <t>K2R1</t>
  </si>
  <si>
    <t>X6R2</t>
  </si>
  <si>
    <t>X8R3</t>
  </si>
  <si>
    <t>F4R2</t>
  </si>
  <si>
    <t>X5R2</t>
  </si>
  <si>
    <t>N53R2</t>
  </si>
  <si>
    <t>F1R0</t>
  </si>
  <si>
    <t>K1R2</t>
  </si>
  <si>
    <t>X6R3</t>
  </si>
  <si>
    <t>N51R2</t>
  </si>
  <si>
    <t>S3R2</t>
  </si>
  <si>
    <t>K4R2</t>
  </si>
  <si>
    <t>X9R2</t>
  </si>
  <si>
    <t>K8R2</t>
  </si>
  <si>
    <t>J1R0</t>
  </si>
  <si>
    <t>X10R4</t>
  </si>
  <si>
    <t>F2R2</t>
  </si>
  <si>
    <t>X11R5</t>
  </si>
  <si>
    <t>S6R2</t>
  </si>
  <si>
    <t>S7R2</t>
  </si>
  <si>
    <t>S5R3</t>
  </si>
  <si>
    <t>F4R3</t>
  </si>
  <si>
    <t>F5R3</t>
  </si>
  <si>
    <t>N27R4</t>
  </si>
  <si>
    <t>N37R6</t>
  </si>
  <si>
    <t>A3R0</t>
  </si>
  <si>
    <t>H7R0</t>
  </si>
  <si>
    <t>F1R1</t>
  </si>
  <si>
    <t>N34R3</t>
  </si>
  <si>
    <t>N53R3</t>
  </si>
  <si>
    <t>A38R3</t>
  </si>
  <si>
    <t>K3R2</t>
  </si>
  <si>
    <t>A22R4</t>
  </si>
  <si>
    <t>N12R5</t>
  </si>
  <si>
    <t>C3R1</t>
  </si>
  <si>
    <t>N19R5</t>
  </si>
  <si>
    <t>X6R4</t>
  </si>
  <si>
    <t>C3R0</t>
  </si>
  <si>
    <t>K2R2</t>
  </si>
  <si>
    <t>N49R2</t>
  </si>
  <si>
    <t>K8R3</t>
  </si>
  <si>
    <t>N53R4</t>
  </si>
  <si>
    <t>S3R3</t>
  </si>
  <si>
    <t>F2R3</t>
  </si>
  <si>
    <t>C1R0</t>
  </si>
  <si>
    <t>K3R3</t>
  </si>
  <si>
    <t>N51R3</t>
  </si>
  <si>
    <t>J1R1</t>
  </si>
  <si>
    <t>F4R4</t>
  </si>
  <si>
    <t>F5R4</t>
  </si>
  <si>
    <t>K4R3</t>
  </si>
  <si>
    <t>X9R3</t>
  </si>
  <si>
    <t>N49R4</t>
  </si>
  <si>
    <t>N27R5</t>
  </si>
  <si>
    <t>F5R5</t>
  </si>
  <si>
    <t>N34R5</t>
  </si>
  <si>
    <t>AV1R0</t>
  </si>
  <si>
    <t>AA1R0</t>
  </si>
  <si>
    <t>X11R6</t>
  </si>
  <si>
    <t>K1R4</t>
  </si>
  <si>
    <t>N19R6</t>
  </si>
  <si>
    <t>A3R2</t>
  </si>
  <si>
    <t>A33R3</t>
  </si>
  <si>
    <t>K8R4</t>
  </si>
  <si>
    <t>S3R4</t>
  </si>
  <si>
    <t>C1R1</t>
  </si>
  <si>
    <t>J1R2</t>
  </si>
  <si>
    <t>AV1R1</t>
  </si>
  <si>
    <t>N49R5</t>
  </si>
  <si>
    <t>N34R6</t>
  </si>
  <si>
    <t>N51R4</t>
  </si>
  <si>
    <t>N27R6</t>
  </si>
  <si>
    <t>AZ1R0</t>
  </si>
  <si>
    <t>AZ2R0</t>
  </si>
  <si>
    <t>X11R7</t>
  </si>
  <si>
    <t>X6R5</t>
  </si>
  <si>
    <t>J1R3</t>
  </si>
  <si>
    <t>AV1R2</t>
  </si>
  <si>
    <t>N19R7</t>
  </si>
  <si>
    <t>C3R2</t>
  </si>
  <si>
    <t>Apx Date Dead</t>
  </si>
  <si>
    <t>Peak Current</t>
  </si>
  <si>
    <t>Aug-73</t>
  </si>
  <si>
    <t>Feb-78</t>
  </si>
  <si>
    <t>Feb-79</t>
  </si>
  <si>
    <t>May-80</t>
  </si>
  <si>
    <t>Aug-81</t>
  </si>
  <si>
    <t>Jan-83</t>
  </si>
  <si>
    <t>Jun-85</t>
  </si>
  <si>
    <t>May-87</t>
  </si>
  <si>
    <t>Sep-88</t>
  </si>
  <si>
    <t>Oct-92</t>
  </si>
  <si>
    <t>Apr-93</t>
  </si>
  <si>
    <t>Dec-98</t>
  </si>
  <si>
    <t>Apr-78</t>
  </si>
  <si>
    <t>Oct-78</t>
  </si>
  <si>
    <t>Jan-80</t>
  </si>
  <si>
    <t>Jul-82</t>
  </si>
  <si>
    <t>Mar-85</t>
  </si>
  <si>
    <t>Apr-87</t>
  </si>
  <si>
    <t>Jan-89</t>
  </si>
  <si>
    <t>Nov-90</t>
  </si>
  <si>
    <t>May-93</t>
  </si>
  <si>
    <t>Apr-98</t>
  </si>
  <si>
    <t>Nov-77</t>
  </si>
  <si>
    <t>Aug-78</t>
  </si>
  <si>
    <t>May-79</t>
  </si>
  <si>
    <t>Apr-80</t>
  </si>
  <si>
    <t>May-81</t>
  </si>
  <si>
    <t>Aug-82</t>
  </si>
  <si>
    <t>Oct-83</t>
  </si>
  <si>
    <t>Dec-84</t>
  </si>
  <si>
    <t>Dec-86</t>
  </si>
  <si>
    <t>Aug-88</t>
  </si>
  <si>
    <t>Dec-89</t>
  </si>
  <si>
    <t>Jan-91</t>
  </si>
  <si>
    <t>Sep-92</t>
  </si>
  <si>
    <t>Aug-94</t>
  </si>
  <si>
    <t>Sep-94</t>
  </si>
  <si>
    <t>May-97</t>
  </si>
  <si>
    <t>Feb-74</t>
  </si>
  <si>
    <t>May-78</t>
  </si>
  <si>
    <t>Jun-79</t>
  </si>
  <si>
    <t>Nov-80</t>
  </si>
  <si>
    <t>Nov-81</t>
  </si>
  <si>
    <t>Nov-83</t>
  </si>
  <si>
    <t>Apr-85</t>
  </si>
  <si>
    <t>Mar-87</t>
  </si>
  <si>
    <t>Jun-92</t>
  </si>
  <si>
    <t>Jan-94</t>
  </si>
  <si>
    <t>Feb-94</t>
  </si>
  <si>
    <t>Jun-95</t>
  </si>
  <si>
    <t>Jun-98</t>
  </si>
  <si>
    <t>Dec-99</t>
  </si>
  <si>
    <t>Dec-77</t>
  </si>
  <si>
    <t>Nov-78</t>
  </si>
  <si>
    <t>Feb-80</t>
  </si>
  <si>
    <t>Dec-83</t>
  </si>
  <si>
    <t>Oct-84</t>
  </si>
  <si>
    <t>Jul-85</t>
  </si>
  <si>
    <t>Jun-88</t>
  </si>
  <si>
    <t>Apr-90</t>
  </si>
  <si>
    <t>Jun-91</t>
  </si>
  <si>
    <t>Feb-95</t>
  </si>
  <si>
    <t>May-96</t>
  </si>
  <si>
    <t>Apr-97</t>
  </si>
  <si>
    <t>Feb-98</t>
  </si>
  <si>
    <t>Apr-99</t>
  </si>
  <si>
    <t>2-Jun</t>
  </si>
  <si>
    <t>Mar-71</t>
  </si>
  <si>
    <t>Feb-73</t>
  </si>
  <si>
    <t>Jul-76</t>
  </si>
  <si>
    <t>Mar-78</t>
  </si>
  <si>
    <t>Nov-79</t>
  </si>
  <si>
    <t>Mar-81</t>
  </si>
  <si>
    <t>Feb-82</t>
  </si>
  <si>
    <t>Jan-85</t>
  </si>
  <si>
    <t>Jul-89</t>
  </si>
  <si>
    <t>Nov-73</t>
  </si>
  <si>
    <t>Oct-76</t>
  </si>
  <si>
    <t>Sep-79</t>
  </si>
  <si>
    <t>Jan-81</t>
  </si>
  <si>
    <t>Dec-82</t>
  </si>
  <si>
    <t>Jan-88</t>
  </si>
  <si>
    <t>Jul-90</t>
  </si>
  <si>
    <t>Feb-76</t>
  </si>
  <si>
    <t>Jun-83</t>
  </si>
  <si>
    <t>Jul-86</t>
  </si>
  <si>
    <t>Aug-90</t>
  </si>
  <si>
    <t>Nov-92</t>
  </si>
  <si>
    <t>Oct-72</t>
  </si>
  <si>
    <t>Mar-80</t>
  </si>
  <si>
    <t>Jun-84</t>
  </si>
  <si>
    <t>Aug-84</t>
  </si>
  <si>
    <t>Jan-87</t>
  </si>
  <si>
    <t>Aug-89</t>
  </si>
  <si>
    <t>Tank</t>
  </si>
  <si>
    <t>Date In</t>
  </si>
  <si>
    <t>Apx Date Out</t>
  </si>
  <si>
    <t>Peak Power</t>
  </si>
  <si>
    <t>Date</t>
  </si>
  <si>
    <t>Cut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</si>
</sst>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</numFmts>
  <fonts count="1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6"/>
      <name val="Arial"/>
      <family val="2"/>
    </font>
    <font>
      <vertAlign val="superscript"/>
      <sz val="16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21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2" fontId="0" fillId="2" borderId="0" xfId="0" applyNumberFormat="1" applyFill="1" applyAlignment="1">
      <alignment/>
    </xf>
    <xf numFmtId="0" fontId="6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4" fontId="7" fillId="0" borderId="0" xfId="21" applyNumberFormat="1" applyFont="1" applyAlignment="1">
      <alignment horizontal="right"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1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Beam Current vs. Year</a:t>
            </a:r>
          </a:p>
        </c:rich>
      </c:tx>
      <c:layout>
        <c:manualLayout>
          <c:xMode val="factor"/>
          <c:yMode val="factor"/>
          <c:x val="-0.00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9225"/>
          <c:w val="0.967"/>
          <c:h val="0.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Beam Current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Sheet2!$A$7:$A$62</c:f>
              <c:numCache/>
            </c:numRef>
          </c:xVal>
          <c:yVal>
            <c:numRef>
              <c:f>Sheet2!$C$7:$C$62</c:f>
              <c:numCache/>
            </c:numRef>
          </c:yVal>
          <c:smooth val="0"/>
        </c:ser>
        <c:axId val="51441938"/>
        <c:axId val="60324259"/>
      </c:scatterChart>
      <c:valAx>
        <c:axId val="5144193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324259"/>
        <c:crosses val="autoZero"/>
        <c:crossBetween val="midCat"/>
        <c:dispUnits/>
      </c:valAx>
      <c:valAx>
        <c:axId val="60324259"/>
        <c:scaling>
          <c:orientation val="minMax"/>
          <c:max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4419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Sheet5!$F$1</c:f>
              <c:strCache>
                <c:ptCount val="1"/>
                <c:pt idx="0">
                  <c:v>Peak Power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Sheet5!$F$2:$F$124</c:f>
              <c:numCache>
                <c:ptCount val="123"/>
                <c:pt idx="0">
                  <c:v>3.455</c:v>
                </c:pt>
                <c:pt idx="1">
                  <c:v>3.7150000000000007</c:v>
                </c:pt>
                <c:pt idx="2">
                  <c:v>3.455</c:v>
                </c:pt>
                <c:pt idx="3">
                  <c:v>1.0935</c:v>
                </c:pt>
                <c:pt idx="4">
                  <c:v>3.7249999999999996</c:v>
                </c:pt>
                <c:pt idx="5">
                  <c:v>3.8009999999999993</c:v>
                </c:pt>
                <c:pt idx="6">
                  <c:v>3.725</c:v>
                </c:pt>
                <c:pt idx="7">
                  <c:v>4.13</c:v>
                </c:pt>
                <c:pt idx="8">
                  <c:v>4.37</c:v>
                </c:pt>
                <c:pt idx="9">
                  <c:v>4.7362</c:v>
                </c:pt>
                <c:pt idx="10">
                  <c:v>4.402000000000001</c:v>
                </c:pt>
                <c:pt idx="11">
                  <c:v>1.3836</c:v>
                </c:pt>
                <c:pt idx="12">
                  <c:v>4.13</c:v>
                </c:pt>
                <c:pt idx="13">
                  <c:v>4.34</c:v>
                </c:pt>
                <c:pt idx="14">
                  <c:v>4.2940000000000005</c:v>
                </c:pt>
                <c:pt idx="15">
                  <c:v>3.5496</c:v>
                </c:pt>
                <c:pt idx="16">
                  <c:v>4.593599999999999</c:v>
                </c:pt>
                <c:pt idx="17">
                  <c:v>4.7362</c:v>
                </c:pt>
                <c:pt idx="18">
                  <c:v>3.5496</c:v>
                </c:pt>
                <c:pt idx="19">
                  <c:v>4.402000000000001</c:v>
                </c:pt>
                <c:pt idx="20">
                  <c:v>1.3836</c:v>
                </c:pt>
                <c:pt idx="21">
                  <c:v>4.7362</c:v>
                </c:pt>
                <c:pt idx="22">
                  <c:v>4.34</c:v>
                </c:pt>
                <c:pt idx="23">
                  <c:v>4.593599999999999</c:v>
                </c:pt>
                <c:pt idx="24">
                  <c:v>4.37</c:v>
                </c:pt>
                <c:pt idx="25">
                  <c:v>4.13</c:v>
                </c:pt>
                <c:pt idx="26">
                  <c:v>3.5496</c:v>
                </c:pt>
                <c:pt idx="27">
                  <c:v>4.402000000000001</c:v>
                </c:pt>
                <c:pt idx="28">
                  <c:v>4.2940000000000005</c:v>
                </c:pt>
                <c:pt idx="29">
                  <c:v>4.7362</c:v>
                </c:pt>
                <c:pt idx="30">
                  <c:v>4.34</c:v>
                </c:pt>
                <c:pt idx="31">
                  <c:v>1.3836</c:v>
                </c:pt>
                <c:pt idx="32">
                  <c:v>4.593599999999999</c:v>
                </c:pt>
                <c:pt idx="33">
                  <c:v>4.37</c:v>
                </c:pt>
                <c:pt idx="34">
                  <c:v>4.13</c:v>
                </c:pt>
                <c:pt idx="35">
                  <c:v>4.7362</c:v>
                </c:pt>
                <c:pt idx="36">
                  <c:v>1.3836</c:v>
                </c:pt>
                <c:pt idx="37">
                  <c:v>4.593599999999999</c:v>
                </c:pt>
                <c:pt idx="38">
                  <c:v>4.13</c:v>
                </c:pt>
                <c:pt idx="39">
                  <c:v>4.34</c:v>
                </c:pt>
                <c:pt idx="40">
                  <c:v>2.1936</c:v>
                </c:pt>
                <c:pt idx="41">
                  <c:v>4.7362</c:v>
                </c:pt>
                <c:pt idx="42">
                  <c:v>3.295</c:v>
                </c:pt>
                <c:pt idx="43">
                  <c:v>0.9001</c:v>
                </c:pt>
                <c:pt idx="44">
                  <c:v>3.3150000000000004</c:v>
                </c:pt>
                <c:pt idx="45">
                  <c:v>3.3042000000000002</c:v>
                </c:pt>
                <c:pt idx="46">
                  <c:v>3.2725999999999997</c:v>
                </c:pt>
                <c:pt idx="47">
                  <c:v>3.2070000000000003</c:v>
                </c:pt>
                <c:pt idx="48">
                  <c:v>3.329</c:v>
                </c:pt>
                <c:pt idx="49">
                  <c:v>3.329</c:v>
                </c:pt>
                <c:pt idx="50">
                  <c:v>3.2070000000000003</c:v>
                </c:pt>
                <c:pt idx="51">
                  <c:v>3.3042000000000002</c:v>
                </c:pt>
                <c:pt idx="52">
                  <c:v>3.005</c:v>
                </c:pt>
                <c:pt idx="53">
                  <c:v>3.295</c:v>
                </c:pt>
                <c:pt idx="54">
                  <c:v>2.1936</c:v>
                </c:pt>
                <c:pt idx="55">
                  <c:v>3.2725999999999997</c:v>
                </c:pt>
                <c:pt idx="56">
                  <c:v>0.9001</c:v>
                </c:pt>
                <c:pt idx="57">
                  <c:v>3.2070000000000003</c:v>
                </c:pt>
                <c:pt idx="58">
                  <c:v>3.3150000000000004</c:v>
                </c:pt>
                <c:pt idx="59">
                  <c:v>3.3042000000000002</c:v>
                </c:pt>
                <c:pt idx="60">
                  <c:v>3.005</c:v>
                </c:pt>
                <c:pt idx="61">
                  <c:v>3.329</c:v>
                </c:pt>
                <c:pt idx="62">
                  <c:v>3.2725999999999997</c:v>
                </c:pt>
                <c:pt idx="63">
                  <c:v>2.1936</c:v>
                </c:pt>
                <c:pt idx="64">
                  <c:v>3.2070000000000003</c:v>
                </c:pt>
                <c:pt idx="65">
                  <c:v>0.9001</c:v>
                </c:pt>
                <c:pt idx="66">
                  <c:v>3.295</c:v>
                </c:pt>
                <c:pt idx="67">
                  <c:v>3.3150000000000004</c:v>
                </c:pt>
                <c:pt idx="68">
                  <c:v>3.2070000000000003</c:v>
                </c:pt>
                <c:pt idx="69">
                  <c:v>3.005</c:v>
                </c:pt>
                <c:pt idx="70">
                  <c:v>3.3042000000000002</c:v>
                </c:pt>
                <c:pt idx="71">
                  <c:v>0.91944</c:v>
                </c:pt>
                <c:pt idx="72">
                  <c:v>3.3165</c:v>
                </c:pt>
                <c:pt idx="73">
                  <c:v>2.22072</c:v>
                </c:pt>
                <c:pt idx="74">
                  <c:v>3.0275</c:v>
                </c:pt>
                <c:pt idx="75">
                  <c:v>3.3676000000000004</c:v>
                </c:pt>
                <c:pt idx="76">
                  <c:v>3.3614800000000002</c:v>
                </c:pt>
                <c:pt idx="77">
                  <c:v>3.2548000000000004</c:v>
                </c:pt>
                <c:pt idx="78">
                  <c:v>3.4025</c:v>
                </c:pt>
                <c:pt idx="79">
                  <c:v>3.4175000000000004</c:v>
                </c:pt>
                <c:pt idx="80">
                  <c:v>2.3291999999999997</c:v>
                </c:pt>
                <c:pt idx="81">
                  <c:v>3.4474</c:v>
                </c:pt>
                <c:pt idx="82">
                  <c:v>3.3265000000000002</c:v>
                </c:pt>
                <c:pt idx="83">
                  <c:v>3.5367999999999995</c:v>
                </c:pt>
                <c:pt idx="84">
                  <c:v>3.23</c:v>
                </c:pt>
                <c:pt idx="85">
                  <c:v>3.51</c:v>
                </c:pt>
                <c:pt idx="86">
                  <c:v>3.5906000000000002</c:v>
                </c:pt>
                <c:pt idx="87">
                  <c:v>1.03548</c:v>
                </c:pt>
                <c:pt idx="88">
                  <c:v>3.52</c:v>
                </c:pt>
                <c:pt idx="89">
                  <c:v>1.0258099999999999</c:v>
                </c:pt>
                <c:pt idx="90">
                  <c:v>2.5461599999999995</c:v>
                </c:pt>
                <c:pt idx="91">
                  <c:v>3.616059999999999</c:v>
                </c:pt>
                <c:pt idx="92">
                  <c:v>3.6688999999999994</c:v>
                </c:pt>
                <c:pt idx="93">
                  <c:v>3.7338000000000005</c:v>
                </c:pt>
                <c:pt idx="94">
                  <c:v>3.7338000000000005</c:v>
                </c:pt>
                <c:pt idx="95">
                  <c:v>3.5655</c:v>
                </c:pt>
                <c:pt idx="96">
                  <c:v>3.6424799999999995</c:v>
                </c:pt>
                <c:pt idx="97">
                  <c:v>3.5416000000000007</c:v>
                </c:pt>
                <c:pt idx="98">
                  <c:v>3.5416000000000007</c:v>
                </c:pt>
                <c:pt idx="99">
                  <c:v>3.5416000000000007</c:v>
                </c:pt>
                <c:pt idx="100">
                  <c:v>3.5416000000000007</c:v>
                </c:pt>
                <c:pt idx="101">
                  <c:v>3.6297039034146357</c:v>
                </c:pt>
                <c:pt idx="102">
                  <c:v>3.478632098170733</c:v>
                </c:pt>
                <c:pt idx="103">
                  <c:v>2.5803347783333344</c:v>
                </c:pt>
                <c:pt idx="104">
                  <c:v>3.6872923965286004</c:v>
                </c:pt>
                <c:pt idx="105">
                  <c:v>3.6912960725444415</c:v>
                </c:pt>
                <c:pt idx="106">
                  <c:v>1.0238426424958682</c:v>
                </c:pt>
                <c:pt idx="107">
                  <c:v>3.5817699679169985</c:v>
                </c:pt>
                <c:pt idx="108">
                  <c:v>3.6493526859722234</c:v>
                </c:pt>
                <c:pt idx="109">
                  <c:v>3.957665712730292</c:v>
                </c:pt>
                <c:pt idx="110">
                  <c:v>3.5973886870581007</c:v>
                </c:pt>
                <c:pt idx="111">
                  <c:v>0.968297236207192</c:v>
                </c:pt>
                <c:pt idx="112">
                  <c:v>2.410901639285004</c:v>
                </c:pt>
                <c:pt idx="113">
                  <c:v>2.5127064018348615</c:v>
                </c:pt>
                <c:pt idx="114">
                  <c:v>3.680367471781974</c:v>
                </c:pt>
                <c:pt idx="115">
                  <c:v>3.6128496968112076</c:v>
                </c:pt>
                <c:pt idx="116">
                  <c:v>3.6106848619173566</c:v>
                </c:pt>
                <c:pt idx="117">
                  <c:v>3.680367471781974</c:v>
                </c:pt>
                <c:pt idx="118">
                  <c:v>3.6106848619173566</c:v>
                </c:pt>
                <c:pt idx="119">
                  <c:v>3.5336807872095326</c:v>
                </c:pt>
                <c:pt idx="120">
                  <c:v>0.9908541149360355</c:v>
                </c:pt>
                <c:pt idx="121">
                  <c:v>3.5147959028685802</c:v>
                </c:pt>
                <c:pt idx="122">
                  <c:v>3.3755536654965765</c:v>
                </c:pt>
              </c:numCache>
            </c:numRef>
          </c:xVal>
          <c:yVal>
            <c:numRef>
              <c:f>Sheet5!$D$2:$D$124</c:f>
              <c:numCache>
                <c:ptCount val="123"/>
                <c:pt idx="0">
                  <c:v>25</c:v>
                </c:pt>
                <c:pt idx="1">
                  <c:v>13414</c:v>
                </c:pt>
                <c:pt idx="2">
                  <c:v>15943</c:v>
                </c:pt>
                <c:pt idx="3">
                  <c:v>22269</c:v>
                </c:pt>
                <c:pt idx="4">
                  <c:v>10265</c:v>
                </c:pt>
                <c:pt idx="5">
                  <c:v>10452</c:v>
                </c:pt>
                <c:pt idx="6">
                  <c:v>16640</c:v>
                </c:pt>
                <c:pt idx="7">
                  <c:v>16766</c:v>
                </c:pt>
                <c:pt idx="8">
                  <c:v>13736</c:v>
                </c:pt>
                <c:pt idx="9">
                  <c:v>13779</c:v>
                </c:pt>
                <c:pt idx="10">
                  <c:v>20340</c:v>
                </c:pt>
                <c:pt idx="11">
                  <c:v>21983</c:v>
                </c:pt>
                <c:pt idx="12">
                  <c:v>10634</c:v>
                </c:pt>
                <c:pt idx="13">
                  <c:v>22874</c:v>
                </c:pt>
                <c:pt idx="14">
                  <c:v>13853</c:v>
                </c:pt>
                <c:pt idx="15">
                  <c:v>15843</c:v>
                </c:pt>
                <c:pt idx="16">
                  <c:v>13594</c:v>
                </c:pt>
                <c:pt idx="17">
                  <c:v>8568</c:v>
                </c:pt>
                <c:pt idx="18">
                  <c:v>16942</c:v>
                </c:pt>
                <c:pt idx="19">
                  <c:v>8404</c:v>
                </c:pt>
                <c:pt idx="20">
                  <c:v>8947</c:v>
                </c:pt>
                <c:pt idx="21">
                  <c:v>5929</c:v>
                </c:pt>
                <c:pt idx="22">
                  <c:v>10830</c:v>
                </c:pt>
                <c:pt idx="23">
                  <c:v>10615</c:v>
                </c:pt>
                <c:pt idx="24">
                  <c:v>10039</c:v>
                </c:pt>
                <c:pt idx="25">
                  <c:v>13540</c:v>
                </c:pt>
                <c:pt idx="26">
                  <c:v>11184</c:v>
                </c:pt>
                <c:pt idx="27">
                  <c:v>10567</c:v>
                </c:pt>
                <c:pt idx="28">
                  <c:v>12920</c:v>
                </c:pt>
                <c:pt idx="29">
                  <c:v>8589</c:v>
                </c:pt>
                <c:pt idx="30">
                  <c:v>8050</c:v>
                </c:pt>
                <c:pt idx="31">
                  <c:v>11795</c:v>
                </c:pt>
                <c:pt idx="32">
                  <c:v>10378</c:v>
                </c:pt>
                <c:pt idx="33">
                  <c:v>10388</c:v>
                </c:pt>
                <c:pt idx="34">
                  <c:v>11448</c:v>
                </c:pt>
                <c:pt idx="35">
                  <c:v>9022</c:v>
                </c:pt>
                <c:pt idx="36">
                  <c:v>10051</c:v>
                </c:pt>
                <c:pt idx="37">
                  <c:v>15363</c:v>
                </c:pt>
                <c:pt idx="38">
                  <c:v>15996</c:v>
                </c:pt>
                <c:pt idx="39">
                  <c:v>15018</c:v>
                </c:pt>
                <c:pt idx="40">
                  <c:v>18102</c:v>
                </c:pt>
                <c:pt idx="41">
                  <c:v>9515</c:v>
                </c:pt>
                <c:pt idx="42">
                  <c:v>13513</c:v>
                </c:pt>
                <c:pt idx="43">
                  <c:v>15299</c:v>
                </c:pt>
                <c:pt idx="44">
                  <c:v>11466</c:v>
                </c:pt>
                <c:pt idx="45">
                  <c:v>8912</c:v>
                </c:pt>
                <c:pt idx="46">
                  <c:v>13084</c:v>
                </c:pt>
                <c:pt idx="47">
                  <c:v>16752</c:v>
                </c:pt>
                <c:pt idx="48">
                  <c:v>14174</c:v>
                </c:pt>
                <c:pt idx="49">
                  <c:v>13852</c:v>
                </c:pt>
                <c:pt idx="50">
                  <c:v>15346</c:v>
                </c:pt>
                <c:pt idx="51">
                  <c:v>9773</c:v>
                </c:pt>
                <c:pt idx="52">
                  <c:v>10687</c:v>
                </c:pt>
                <c:pt idx="53">
                  <c:v>7845</c:v>
                </c:pt>
                <c:pt idx="54">
                  <c:v>16547</c:v>
                </c:pt>
                <c:pt idx="55">
                  <c:v>12258</c:v>
                </c:pt>
                <c:pt idx="56">
                  <c:v>12824</c:v>
                </c:pt>
                <c:pt idx="57">
                  <c:v>7190</c:v>
                </c:pt>
                <c:pt idx="58">
                  <c:v>19433</c:v>
                </c:pt>
                <c:pt idx="59">
                  <c:v>14004</c:v>
                </c:pt>
                <c:pt idx="60">
                  <c:v>15002</c:v>
                </c:pt>
                <c:pt idx="61">
                  <c:v>14145</c:v>
                </c:pt>
                <c:pt idx="62">
                  <c:v>16214</c:v>
                </c:pt>
                <c:pt idx="63">
                  <c:v>19117</c:v>
                </c:pt>
                <c:pt idx="64">
                  <c:v>19203</c:v>
                </c:pt>
                <c:pt idx="65">
                  <c:v>22699</c:v>
                </c:pt>
                <c:pt idx="66">
                  <c:v>17163</c:v>
                </c:pt>
                <c:pt idx="67">
                  <c:v>14492</c:v>
                </c:pt>
                <c:pt idx="68">
                  <c:v>10064</c:v>
                </c:pt>
                <c:pt idx="69">
                  <c:v>13282</c:v>
                </c:pt>
                <c:pt idx="70">
                  <c:v>10216</c:v>
                </c:pt>
                <c:pt idx="71">
                  <c:v>20939</c:v>
                </c:pt>
                <c:pt idx="72">
                  <c:v>13444</c:v>
                </c:pt>
                <c:pt idx="73">
                  <c:v>14741</c:v>
                </c:pt>
                <c:pt idx="74">
                  <c:v>10322</c:v>
                </c:pt>
                <c:pt idx="75">
                  <c:v>19598</c:v>
                </c:pt>
                <c:pt idx="76">
                  <c:v>9896</c:v>
                </c:pt>
                <c:pt idx="77">
                  <c:v>12350</c:v>
                </c:pt>
                <c:pt idx="78">
                  <c:v>14438</c:v>
                </c:pt>
                <c:pt idx="79">
                  <c:v>21094</c:v>
                </c:pt>
                <c:pt idx="80">
                  <c:v>15981</c:v>
                </c:pt>
                <c:pt idx="81">
                  <c:v>11674</c:v>
                </c:pt>
                <c:pt idx="82">
                  <c:v>8729</c:v>
                </c:pt>
                <c:pt idx="83">
                  <c:v>16987</c:v>
                </c:pt>
                <c:pt idx="84">
                  <c:v>18632</c:v>
                </c:pt>
                <c:pt idx="85">
                  <c:v>14868</c:v>
                </c:pt>
                <c:pt idx="86">
                  <c:v>14791</c:v>
                </c:pt>
                <c:pt idx="87">
                  <c:v>48449</c:v>
                </c:pt>
                <c:pt idx="88">
                  <c:v>17833</c:v>
                </c:pt>
                <c:pt idx="89">
                  <c:v>22910</c:v>
                </c:pt>
                <c:pt idx="90">
                  <c:v>21587</c:v>
                </c:pt>
                <c:pt idx="91">
                  <c:v>12484</c:v>
                </c:pt>
                <c:pt idx="92">
                  <c:v>20054</c:v>
                </c:pt>
                <c:pt idx="93">
                  <c:v>16852</c:v>
                </c:pt>
                <c:pt idx="94">
                  <c:v>12651</c:v>
                </c:pt>
                <c:pt idx="95">
                  <c:v>10116</c:v>
                </c:pt>
                <c:pt idx="96">
                  <c:v>17948</c:v>
                </c:pt>
                <c:pt idx="97">
                  <c:v>10914</c:v>
                </c:pt>
                <c:pt idx="98">
                  <c:v>16284</c:v>
                </c:pt>
                <c:pt idx="99">
                  <c:v>11914</c:v>
                </c:pt>
                <c:pt idx="100">
                  <c:v>7828</c:v>
                </c:pt>
                <c:pt idx="101">
                  <c:v>15599</c:v>
                </c:pt>
                <c:pt idx="102">
                  <c:v>6845</c:v>
                </c:pt>
                <c:pt idx="103">
                  <c:v>26466</c:v>
                </c:pt>
                <c:pt idx="104">
                  <c:v>7867</c:v>
                </c:pt>
                <c:pt idx="105">
                  <c:v>12027</c:v>
                </c:pt>
                <c:pt idx="106">
                  <c:v>40859</c:v>
                </c:pt>
                <c:pt idx="107">
                  <c:v>9319</c:v>
                </c:pt>
                <c:pt idx="108">
                  <c:v>13264</c:v>
                </c:pt>
                <c:pt idx="109">
                  <c:v>11687</c:v>
                </c:pt>
                <c:pt idx="110">
                  <c:v>15812</c:v>
                </c:pt>
                <c:pt idx="111">
                  <c:v>31882</c:v>
                </c:pt>
                <c:pt idx="112">
                  <c:v>25773</c:v>
                </c:pt>
                <c:pt idx="113">
                  <c:v>8063</c:v>
                </c:pt>
                <c:pt idx="114">
                  <c:v>11896</c:v>
                </c:pt>
                <c:pt idx="115">
                  <c:v>10880</c:v>
                </c:pt>
                <c:pt idx="116">
                  <c:v>10880</c:v>
                </c:pt>
                <c:pt idx="117">
                  <c:v>5469</c:v>
                </c:pt>
                <c:pt idx="118">
                  <c:v>11305</c:v>
                </c:pt>
                <c:pt idx="119">
                  <c:v>15870</c:v>
                </c:pt>
                <c:pt idx="120">
                  <c:v>14190</c:v>
                </c:pt>
                <c:pt idx="121">
                  <c:v>2664</c:v>
                </c:pt>
                <c:pt idx="122">
                  <c:v>17973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Sheet5!$F$111:$F$124</c:f>
              <c:numCache>
                <c:ptCount val="14"/>
                <c:pt idx="0">
                  <c:v>3.957665712730292</c:v>
                </c:pt>
                <c:pt idx="1">
                  <c:v>3.5973886870581007</c:v>
                </c:pt>
                <c:pt idx="2">
                  <c:v>0.968297236207192</c:v>
                </c:pt>
                <c:pt idx="3">
                  <c:v>2.410901639285004</c:v>
                </c:pt>
                <c:pt idx="4">
                  <c:v>2.5127064018348615</c:v>
                </c:pt>
                <c:pt idx="5">
                  <c:v>3.680367471781974</c:v>
                </c:pt>
                <c:pt idx="6">
                  <c:v>3.6128496968112076</c:v>
                </c:pt>
                <c:pt idx="7">
                  <c:v>3.6106848619173566</c:v>
                </c:pt>
                <c:pt idx="8">
                  <c:v>3.680367471781974</c:v>
                </c:pt>
                <c:pt idx="9">
                  <c:v>3.6106848619173566</c:v>
                </c:pt>
                <c:pt idx="10">
                  <c:v>3.5336807872095326</c:v>
                </c:pt>
                <c:pt idx="11">
                  <c:v>0.9908541149360355</c:v>
                </c:pt>
                <c:pt idx="12">
                  <c:v>3.5147959028685802</c:v>
                </c:pt>
                <c:pt idx="13">
                  <c:v>3.3755536654965765</c:v>
                </c:pt>
              </c:numCache>
            </c:numRef>
          </c:xVal>
          <c:yVal>
            <c:numRef>
              <c:f>Sheet5!$D$111:$D$124</c:f>
              <c:numCache>
                <c:ptCount val="14"/>
                <c:pt idx="0">
                  <c:v>11687</c:v>
                </c:pt>
                <c:pt idx="1">
                  <c:v>15812</c:v>
                </c:pt>
                <c:pt idx="2">
                  <c:v>31882</c:v>
                </c:pt>
                <c:pt idx="3">
                  <c:v>25773</c:v>
                </c:pt>
                <c:pt idx="4">
                  <c:v>8063</c:v>
                </c:pt>
                <c:pt idx="5">
                  <c:v>11896</c:v>
                </c:pt>
                <c:pt idx="6">
                  <c:v>10880</c:v>
                </c:pt>
                <c:pt idx="7">
                  <c:v>10880</c:v>
                </c:pt>
                <c:pt idx="8">
                  <c:v>5469</c:v>
                </c:pt>
                <c:pt idx="9">
                  <c:v>11305</c:v>
                </c:pt>
                <c:pt idx="10">
                  <c:v>15870</c:v>
                </c:pt>
                <c:pt idx="11">
                  <c:v>14190</c:v>
                </c:pt>
                <c:pt idx="12">
                  <c:v>2664</c:v>
                </c:pt>
                <c:pt idx="13">
                  <c:v>17973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FFFF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xVal>
            <c:numRef>
              <c:f>Sheet5!$G$2:$G$123</c:f>
              <c:numCache>
                <c:ptCount val="122"/>
                <c:pt idx="0">
                  <c:v>3.455</c:v>
                </c:pt>
                <c:pt idx="1">
                  <c:v>3.7150000000000007</c:v>
                </c:pt>
                <c:pt idx="2">
                  <c:v>3.455</c:v>
                </c:pt>
                <c:pt idx="4">
                  <c:v>3.7249999999999996</c:v>
                </c:pt>
                <c:pt idx="5">
                  <c:v>3.8009999999999993</c:v>
                </c:pt>
                <c:pt idx="6">
                  <c:v>3.725</c:v>
                </c:pt>
                <c:pt idx="7">
                  <c:v>4.13</c:v>
                </c:pt>
                <c:pt idx="8">
                  <c:v>4.37</c:v>
                </c:pt>
                <c:pt idx="9">
                  <c:v>4.7362</c:v>
                </c:pt>
                <c:pt idx="10">
                  <c:v>4.402000000000001</c:v>
                </c:pt>
                <c:pt idx="12">
                  <c:v>4.13</c:v>
                </c:pt>
                <c:pt idx="13">
                  <c:v>4.34</c:v>
                </c:pt>
                <c:pt idx="14">
                  <c:v>4.2940000000000005</c:v>
                </c:pt>
                <c:pt idx="15">
                  <c:v>3.5496</c:v>
                </c:pt>
                <c:pt idx="16">
                  <c:v>4.593599999999999</c:v>
                </c:pt>
                <c:pt idx="17">
                  <c:v>4.7362</c:v>
                </c:pt>
                <c:pt idx="18">
                  <c:v>3.5496</c:v>
                </c:pt>
                <c:pt idx="19">
                  <c:v>4.402000000000001</c:v>
                </c:pt>
                <c:pt idx="21">
                  <c:v>4.7362</c:v>
                </c:pt>
                <c:pt idx="22">
                  <c:v>4.34</c:v>
                </c:pt>
                <c:pt idx="23">
                  <c:v>4.593599999999999</c:v>
                </c:pt>
                <c:pt idx="24">
                  <c:v>4.37</c:v>
                </c:pt>
                <c:pt idx="25">
                  <c:v>4.13</c:v>
                </c:pt>
                <c:pt idx="26">
                  <c:v>3.5496</c:v>
                </c:pt>
                <c:pt idx="27">
                  <c:v>4.402000000000001</c:v>
                </c:pt>
                <c:pt idx="28">
                  <c:v>4.2940000000000005</c:v>
                </c:pt>
                <c:pt idx="29">
                  <c:v>4.7362</c:v>
                </c:pt>
                <c:pt idx="30">
                  <c:v>4.34</c:v>
                </c:pt>
                <c:pt idx="32">
                  <c:v>4.593599999999999</c:v>
                </c:pt>
                <c:pt idx="33">
                  <c:v>4.37</c:v>
                </c:pt>
                <c:pt idx="34">
                  <c:v>4.13</c:v>
                </c:pt>
                <c:pt idx="35">
                  <c:v>4.7362</c:v>
                </c:pt>
                <c:pt idx="37">
                  <c:v>4.593599999999999</c:v>
                </c:pt>
                <c:pt idx="38">
                  <c:v>4.13</c:v>
                </c:pt>
                <c:pt idx="39">
                  <c:v>4.34</c:v>
                </c:pt>
                <c:pt idx="41">
                  <c:v>4.7362</c:v>
                </c:pt>
                <c:pt idx="42">
                  <c:v>3.295</c:v>
                </c:pt>
                <c:pt idx="44">
                  <c:v>3.3150000000000004</c:v>
                </c:pt>
                <c:pt idx="45">
                  <c:v>3.3042000000000002</c:v>
                </c:pt>
                <c:pt idx="46">
                  <c:v>3.2725999999999997</c:v>
                </c:pt>
                <c:pt idx="47">
                  <c:v>3.2070000000000003</c:v>
                </c:pt>
                <c:pt idx="48">
                  <c:v>3.329</c:v>
                </c:pt>
                <c:pt idx="49">
                  <c:v>3.329</c:v>
                </c:pt>
                <c:pt idx="50">
                  <c:v>3.2070000000000003</c:v>
                </c:pt>
                <c:pt idx="51">
                  <c:v>3.3042000000000002</c:v>
                </c:pt>
                <c:pt idx="52">
                  <c:v>3.005</c:v>
                </c:pt>
                <c:pt idx="53">
                  <c:v>3.295</c:v>
                </c:pt>
                <c:pt idx="55">
                  <c:v>3.2725999999999997</c:v>
                </c:pt>
                <c:pt idx="57">
                  <c:v>3.2070000000000003</c:v>
                </c:pt>
                <c:pt idx="58">
                  <c:v>3.3150000000000004</c:v>
                </c:pt>
                <c:pt idx="59">
                  <c:v>3.3042000000000002</c:v>
                </c:pt>
                <c:pt idx="60">
                  <c:v>3.005</c:v>
                </c:pt>
                <c:pt idx="61">
                  <c:v>3.329</c:v>
                </c:pt>
                <c:pt idx="62">
                  <c:v>3.2725999999999997</c:v>
                </c:pt>
                <c:pt idx="64">
                  <c:v>3.2070000000000003</c:v>
                </c:pt>
                <c:pt idx="66">
                  <c:v>3.295</c:v>
                </c:pt>
                <c:pt idx="67">
                  <c:v>3.3150000000000004</c:v>
                </c:pt>
                <c:pt idx="68">
                  <c:v>3.2070000000000003</c:v>
                </c:pt>
                <c:pt idx="69">
                  <c:v>3.005</c:v>
                </c:pt>
                <c:pt idx="70">
                  <c:v>3.3042000000000002</c:v>
                </c:pt>
                <c:pt idx="72">
                  <c:v>3.3165</c:v>
                </c:pt>
                <c:pt idx="74">
                  <c:v>3.0275</c:v>
                </c:pt>
                <c:pt idx="75">
                  <c:v>3.3676000000000004</c:v>
                </c:pt>
                <c:pt idx="76">
                  <c:v>3.3614800000000002</c:v>
                </c:pt>
                <c:pt idx="77">
                  <c:v>3.2548000000000004</c:v>
                </c:pt>
                <c:pt idx="78">
                  <c:v>3.4025</c:v>
                </c:pt>
                <c:pt idx="79">
                  <c:v>3.4175000000000004</c:v>
                </c:pt>
                <c:pt idx="81">
                  <c:v>3.4474</c:v>
                </c:pt>
                <c:pt idx="82">
                  <c:v>3.3265000000000002</c:v>
                </c:pt>
                <c:pt idx="83">
                  <c:v>3.5367999999999995</c:v>
                </c:pt>
                <c:pt idx="84">
                  <c:v>3.23</c:v>
                </c:pt>
                <c:pt idx="85">
                  <c:v>3.51</c:v>
                </c:pt>
                <c:pt idx="86">
                  <c:v>3.5906000000000002</c:v>
                </c:pt>
                <c:pt idx="88">
                  <c:v>3.52</c:v>
                </c:pt>
                <c:pt idx="91">
                  <c:v>3.616059999999999</c:v>
                </c:pt>
                <c:pt idx="92">
                  <c:v>3.6688999999999994</c:v>
                </c:pt>
                <c:pt idx="93">
                  <c:v>3.7338000000000005</c:v>
                </c:pt>
                <c:pt idx="94">
                  <c:v>3.7338000000000005</c:v>
                </c:pt>
                <c:pt idx="95">
                  <c:v>3.5655</c:v>
                </c:pt>
                <c:pt idx="96">
                  <c:v>3.6424799999999995</c:v>
                </c:pt>
                <c:pt idx="97">
                  <c:v>3.5416000000000007</c:v>
                </c:pt>
                <c:pt idx="98">
                  <c:v>3.5416000000000007</c:v>
                </c:pt>
                <c:pt idx="99">
                  <c:v>3.5416000000000007</c:v>
                </c:pt>
                <c:pt idx="100">
                  <c:v>3.5416000000000007</c:v>
                </c:pt>
                <c:pt idx="101">
                  <c:v>3.6297039034146357</c:v>
                </c:pt>
                <c:pt idx="102">
                  <c:v>3.478632098170733</c:v>
                </c:pt>
                <c:pt idx="104">
                  <c:v>3.6872923965286004</c:v>
                </c:pt>
                <c:pt idx="105">
                  <c:v>3.6912960725444415</c:v>
                </c:pt>
                <c:pt idx="107">
                  <c:v>3.5817699679169985</c:v>
                </c:pt>
                <c:pt idx="108">
                  <c:v>3.6493526859722234</c:v>
                </c:pt>
                <c:pt idx="109">
                  <c:v>3.957665712730292</c:v>
                </c:pt>
                <c:pt idx="110">
                  <c:v>3.5973886870581007</c:v>
                </c:pt>
                <c:pt idx="114">
                  <c:v>3.680367471781974</c:v>
                </c:pt>
                <c:pt idx="115">
                  <c:v>3.6128496968112076</c:v>
                </c:pt>
                <c:pt idx="116">
                  <c:v>3.6106848619173566</c:v>
                </c:pt>
                <c:pt idx="117">
                  <c:v>3.680367471781974</c:v>
                </c:pt>
                <c:pt idx="118">
                  <c:v>3.6106848619173566</c:v>
                </c:pt>
                <c:pt idx="119">
                  <c:v>3.5336807872095326</c:v>
                </c:pt>
                <c:pt idx="121">
                  <c:v>3.5147959028685802</c:v>
                </c:pt>
              </c:numCache>
            </c:numRef>
          </c:xVal>
          <c:yVal>
            <c:numRef>
              <c:f>Sheet5!$D$2:$D$123</c:f>
              <c:numCache>
                <c:ptCount val="122"/>
                <c:pt idx="0">
                  <c:v>25</c:v>
                </c:pt>
                <c:pt idx="1">
                  <c:v>13414</c:v>
                </c:pt>
                <c:pt idx="2">
                  <c:v>15943</c:v>
                </c:pt>
                <c:pt idx="3">
                  <c:v>22269</c:v>
                </c:pt>
                <c:pt idx="4">
                  <c:v>10265</c:v>
                </c:pt>
                <c:pt idx="5">
                  <c:v>10452</c:v>
                </c:pt>
                <c:pt idx="6">
                  <c:v>16640</c:v>
                </c:pt>
                <c:pt idx="7">
                  <c:v>16766</c:v>
                </c:pt>
                <c:pt idx="8">
                  <c:v>13736</c:v>
                </c:pt>
                <c:pt idx="9">
                  <c:v>13779</c:v>
                </c:pt>
                <c:pt idx="10">
                  <c:v>20340</c:v>
                </c:pt>
                <c:pt idx="11">
                  <c:v>21983</c:v>
                </c:pt>
                <c:pt idx="12">
                  <c:v>10634</c:v>
                </c:pt>
                <c:pt idx="13">
                  <c:v>22874</c:v>
                </c:pt>
                <c:pt idx="14">
                  <c:v>13853</c:v>
                </c:pt>
                <c:pt idx="15">
                  <c:v>15843</c:v>
                </c:pt>
                <c:pt idx="16">
                  <c:v>13594</c:v>
                </c:pt>
                <c:pt idx="17">
                  <c:v>8568</c:v>
                </c:pt>
                <c:pt idx="18">
                  <c:v>16942</c:v>
                </c:pt>
                <c:pt idx="19">
                  <c:v>8404</c:v>
                </c:pt>
                <c:pt idx="20">
                  <c:v>8947</c:v>
                </c:pt>
                <c:pt idx="21">
                  <c:v>5929</c:v>
                </c:pt>
                <c:pt idx="22">
                  <c:v>10830</c:v>
                </c:pt>
                <c:pt idx="23">
                  <c:v>10615</c:v>
                </c:pt>
                <c:pt idx="24">
                  <c:v>10039</c:v>
                </c:pt>
                <c:pt idx="25">
                  <c:v>13540</c:v>
                </c:pt>
                <c:pt idx="26">
                  <c:v>11184</c:v>
                </c:pt>
                <c:pt idx="27">
                  <c:v>10567</c:v>
                </c:pt>
                <c:pt idx="28">
                  <c:v>12920</c:v>
                </c:pt>
                <c:pt idx="29">
                  <c:v>8589</c:v>
                </c:pt>
                <c:pt idx="30">
                  <c:v>8050</c:v>
                </c:pt>
                <c:pt idx="31">
                  <c:v>11795</c:v>
                </c:pt>
                <c:pt idx="32">
                  <c:v>10378</c:v>
                </c:pt>
                <c:pt idx="33">
                  <c:v>10388</c:v>
                </c:pt>
                <c:pt idx="34">
                  <c:v>11448</c:v>
                </c:pt>
                <c:pt idx="35">
                  <c:v>9022</c:v>
                </c:pt>
                <c:pt idx="36">
                  <c:v>10051</c:v>
                </c:pt>
                <c:pt idx="37">
                  <c:v>15363</c:v>
                </c:pt>
                <c:pt idx="38">
                  <c:v>15996</c:v>
                </c:pt>
                <c:pt idx="39">
                  <c:v>15018</c:v>
                </c:pt>
                <c:pt idx="40">
                  <c:v>18102</c:v>
                </c:pt>
                <c:pt idx="41">
                  <c:v>9515</c:v>
                </c:pt>
                <c:pt idx="42">
                  <c:v>13513</c:v>
                </c:pt>
                <c:pt idx="43">
                  <c:v>15299</c:v>
                </c:pt>
                <c:pt idx="44">
                  <c:v>11466</c:v>
                </c:pt>
                <c:pt idx="45">
                  <c:v>8912</c:v>
                </c:pt>
                <c:pt idx="46">
                  <c:v>13084</c:v>
                </c:pt>
                <c:pt idx="47">
                  <c:v>16752</c:v>
                </c:pt>
                <c:pt idx="48">
                  <c:v>14174</c:v>
                </c:pt>
                <c:pt idx="49">
                  <c:v>13852</c:v>
                </c:pt>
                <c:pt idx="50">
                  <c:v>15346</c:v>
                </c:pt>
                <c:pt idx="51">
                  <c:v>9773</c:v>
                </c:pt>
                <c:pt idx="52">
                  <c:v>10687</c:v>
                </c:pt>
                <c:pt idx="53">
                  <c:v>7845</c:v>
                </c:pt>
                <c:pt idx="54">
                  <c:v>16547</c:v>
                </c:pt>
                <c:pt idx="55">
                  <c:v>12258</c:v>
                </c:pt>
                <c:pt idx="56">
                  <c:v>12824</c:v>
                </c:pt>
                <c:pt idx="57">
                  <c:v>7190</c:v>
                </c:pt>
                <c:pt idx="58">
                  <c:v>19433</c:v>
                </c:pt>
                <c:pt idx="59">
                  <c:v>14004</c:v>
                </c:pt>
                <c:pt idx="60">
                  <c:v>15002</c:v>
                </c:pt>
                <c:pt idx="61">
                  <c:v>14145</c:v>
                </c:pt>
                <c:pt idx="62">
                  <c:v>16214</c:v>
                </c:pt>
                <c:pt idx="63">
                  <c:v>19117</c:v>
                </c:pt>
                <c:pt idx="64">
                  <c:v>19203</c:v>
                </c:pt>
                <c:pt idx="65">
                  <c:v>22699</c:v>
                </c:pt>
                <c:pt idx="66">
                  <c:v>17163</c:v>
                </c:pt>
                <c:pt idx="67">
                  <c:v>14492</c:v>
                </c:pt>
                <c:pt idx="68">
                  <c:v>10064</c:v>
                </c:pt>
                <c:pt idx="69">
                  <c:v>13282</c:v>
                </c:pt>
                <c:pt idx="70">
                  <c:v>10216</c:v>
                </c:pt>
                <c:pt idx="71">
                  <c:v>20939</c:v>
                </c:pt>
                <c:pt idx="72">
                  <c:v>13444</c:v>
                </c:pt>
                <c:pt idx="73">
                  <c:v>14741</c:v>
                </c:pt>
                <c:pt idx="74">
                  <c:v>10322</c:v>
                </c:pt>
                <c:pt idx="75">
                  <c:v>19598</c:v>
                </c:pt>
                <c:pt idx="76">
                  <c:v>9896</c:v>
                </c:pt>
                <c:pt idx="77">
                  <c:v>12350</c:v>
                </c:pt>
                <c:pt idx="78">
                  <c:v>14438</c:v>
                </c:pt>
                <c:pt idx="79">
                  <c:v>21094</c:v>
                </c:pt>
                <c:pt idx="80">
                  <c:v>15981</c:v>
                </c:pt>
                <c:pt idx="81">
                  <c:v>11674</c:v>
                </c:pt>
                <c:pt idx="82">
                  <c:v>8729</c:v>
                </c:pt>
                <c:pt idx="83">
                  <c:v>16987</c:v>
                </c:pt>
                <c:pt idx="84">
                  <c:v>18632</c:v>
                </c:pt>
                <c:pt idx="85">
                  <c:v>14868</c:v>
                </c:pt>
                <c:pt idx="86">
                  <c:v>14791</c:v>
                </c:pt>
                <c:pt idx="87">
                  <c:v>48449</c:v>
                </c:pt>
                <c:pt idx="88">
                  <c:v>17833</c:v>
                </c:pt>
                <c:pt idx="89">
                  <c:v>22910</c:v>
                </c:pt>
                <c:pt idx="90">
                  <c:v>21587</c:v>
                </c:pt>
                <c:pt idx="91">
                  <c:v>12484</c:v>
                </c:pt>
                <c:pt idx="92">
                  <c:v>20054</c:v>
                </c:pt>
                <c:pt idx="93">
                  <c:v>16852</c:v>
                </c:pt>
                <c:pt idx="94">
                  <c:v>12651</c:v>
                </c:pt>
                <c:pt idx="95">
                  <c:v>10116</c:v>
                </c:pt>
                <c:pt idx="96">
                  <c:v>17948</c:v>
                </c:pt>
                <c:pt idx="97">
                  <c:v>10914</c:v>
                </c:pt>
                <c:pt idx="98">
                  <c:v>16284</c:v>
                </c:pt>
                <c:pt idx="99">
                  <c:v>11914</c:v>
                </c:pt>
                <c:pt idx="100">
                  <c:v>7828</c:v>
                </c:pt>
                <c:pt idx="101">
                  <c:v>15599</c:v>
                </c:pt>
                <c:pt idx="102">
                  <c:v>6845</c:v>
                </c:pt>
                <c:pt idx="103">
                  <c:v>26466</c:v>
                </c:pt>
                <c:pt idx="104">
                  <c:v>7867</c:v>
                </c:pt>
                <c:pt idx="105">
                  <c:v>12027</c:v>
                </c:pt>
                <c:pt idx="106">
                  <c:v>40859</c:v>
                </c:pt>
                <c:pt idx="107">
                  <c:v>9319</c:v>
                </c:pt>
                <c:pt idx="108">
                  <c:v>13264</c:v>
                </c:pt>
                <c:pt idx="109">
                  <c:v>11687</c:v>
                </c:pt>
                <c:pt idx="110">
                  <c:v>15812</c:v>
                </c:pt>
                <c:pt idx="111">
                  <c:v>31882</c:v>
                </c:pt>
                <c:pt idx="112">
                  <c:v>25773</c:v>
                </c:pt>
                <c:pt idx="113">
                  <c:v>8063</c:v>
                </c:pt>
                <c:pt idx="114">
                  <c:v>11896</c:v>
                </c:pt>
                <c:pt idx="115">
                  <c:v>10880</c:v>
                </c:pt>
                <c:pt idx="116">
                  <c:v>10880</c:v>
                </c:pt>
                <c:pt idx="117">
                  <c:v>5469</c:v>
                </c:pt>
                <c:pt idx="118">
                  <c:v>11305</c:v>
                </c:pt>
                <c:pt idx="119">
                  <c:v>15870</c:v>
                </c:pt>
                <c:pt idx="120">
                  <c:v>14190</c:v>
                </c:pt>
                <c:pt idx="121">
                  <c:v>2664</c:v>
                </c:pt>
              </c:numCache>
            </c:numRef>
          </c:yVal>
          <c:smooth val="0"/>
        </c:ser>
        <c:axId val="6047420"/>
        <c:axId val="54426781"/>
      </c:scatterChart>
      <c:valAx>
        <c:axId val="604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Approximate Peak Power Required From 7835 Tube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426781"/>
        <c:crosses val="autoZero"/>
        <c:crossBetween val="midCat"/>
        <c:dispUnits/>
      </c:valAx>
      <c:valAx>
        <c:axId val="5442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Hours until Emission Limit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474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8</xdr:row>
      <xdr:rowOff>123825</xdr:rowOff>
    </xdr:from>
    <xdr:to>
      <xdr:col>22</xdr:col>
      <xdr:colOff>228600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8191500" y="1419225"/>
        <a:ext cx="5867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="150" zoomScaleNormal="150" workbookViewId="0" topLeftCell="A1">
      <selection activeCell="E6" sqref="E6"/>
    </sheetView>
  </sheetViews>
  <sheetFormatPr defaultColWidth="9.140625" defaultRowHeight="12.75"/>
  <cols>
    <col min="1" max="1" width="20.8515625" style="0" customWidth="1"/>
  </cols>
  <sheetData>
    <row r="1" ht="12.75">
      <c r="A1" t="s">
        <v>0</v>
      </c>
    </row>
    <row r="3" spans="1:11" s="1" customFormat="1" ht="12.7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14" t="s">
        <v>29</v>
      </c>
      <c r="I3" s="14" t="s">
        <v>30</v>
      </c>
      <c r="J3" s="14" t="s">
        <v>31</v>
      </c>
      <c r="K3" s="14" t="s">
        <v>32</v>
      </c>
    </row>
    <row r="4" spans="1:11" s="4" customFormat="1" ht="12.75">
      <c r="A4" s="4" t="s">
        <v>16</v>
      </c>
      <c r="B4" s="3" t="s">
        <v>19</v>
      </c>
      <c r="C4" s="6">
        <v>0.75</v>
      </c>
      <c r="D4" s="6">
        <f aca="true" t="shared" si="0" ref="D4:K4">C5</f>
        <v>10.42</v>
      </c>
      <c r="E4" s="6">
        <f t="shared" si="0"/>
        <v>37.54</v>
      </c>
      <c r="F4" s="6">
        <f t="shared" si="0"/>
        <v>66.18</v>
      </c>
      <c r="G4" s="6">
        <f t="shared" si="0"/>
        <v>92.6</v>
      </c>
      <c r="H4" s="15">
        <f t="shared" si="0"/>
        <v>116.5</v>
      </c>
      <c r="I4" s="15">
        <f t="shared" si="0"/>
        <v>139</v>
      </c>
      <c r="J4" s="15">
        <f t="shared" si="0"/>
        <v>160.5</v>
      </c>
      <c r="K4" s="15">
        <f t="shared" si="0"/>
        <v>181</v>
      </c>
    </row>
    <row r="5" spans="1:11" s="4" customFormat="1" ht="12.75">
      <c r="A5" s="4" t="s">
        <v>17</v>
      </c>
      <c r="B5" s="3" t="s">
        <v>19</v>
      </c>
      <c r="C5" s="6">
        <v>10.42</v>
      </c>
      <c r="D5" s="6">
        <v>37.54</v>
      </c>
      <c r="E5" s="6">
        <v>66.18</v>
      </c>
      <c r="F5" s="6">
        <v>92.6</v>
      </c>
      <c r="G5" s="6">
        <v>116.5</v>
      </c>
      <c r="H5" s="15">
        <v>139</v>
      </c>
      <c r="I5" s="15">
        <v>160.5</v>
      </c>
      <c r="J5" s="15">
        <v>181</v>
      </c>
      <c r="K5" s="15">
        <v>200.3</v>
      </c>
    </row>
    <row r="6" spans="1:11" s="4" customFormat="1" ht="12.75">
      <c r="A6" s="4" t="s">
        <v>18</v>
      </c>
      <c r="B6" s="3" t="s">
        <v>19</v>
      </c>
      <c r="C6" s="6">
        <f>Sheet1!C5-Sheet1!C4</f>
        <v>9.67</v>
      </c>
      <c r="D6" s="6">
        <f>Sheet1!D5-Sheet1!D4</f>
        <v>27.119999999999997</v>
      </c>
      <c r="E6" s="6">
        <f>Sheet1!E5-Sheet1!E4</f>
        <v>28.640000000000008</v>
      </c>
      <c r="F6" s="6">
        <f>Sheet1!F5-Sheet1!F4</f>
        <v>26.419999999999987</v>
      </c>
      <c r="G6" s="6">
        <f>Sheet1!G5-Sheet1!G4</f>
        <v>23.900000000000006</v>
      </c>
      <c r="H6" s="15">
        <f>Sheet1!H5-Sheet1!H4</f>
        <v>22.5</v>
      </c>
      <c r="I6" s="15">
        <f>Sheet1!I5-Sheet1!I4</f>
        <v>21.5</v>
      </c>
      <c r="J6" s="15">
        <f>Sheet1!J5-Sheet1!J4</f>
        <v>20.5</v>
      </c>
      <c r="K6" s="15">
        <f>Sheet1!K5-Sheet1!K4</f>
        <v>19.30000000000001</v>
      </c>
    </row>
    <row r="7" spans="2:11" s="4" customFormat="1" ht="12.75">
      <c r="B7" s="3"/>
      <c r="C7" s="6"/>
      <c r="D7" s="6"/>
      <c r="E7" s="6"/>
      <c r="F7" s="6"/>
      <c r="G7" s="6"/>
      <c r="H7" s="16"/>
      <c r="I7" s="16"/>
      <c r="J7" s="16"/>
      <c r="K7" s="16"/>
    </row>
    <row r="8" spans="1:11" ht="12.75">
      <c r="A8" t="s">
        <v>8</v>
      </c>
      <c r="B8" s="2" t="s">
        <v>9</v>
      </c>
      <c r="C8" s="7">
        <v>0.61</v>
      </c>
      <c r="D8" s="7">
        <v>1.38</v>
      </c>
      <c r="E8" s="7">
        <v>2.445</v>
      </c>
      <c r="F8" s="7">
        <v>2.48</v>
      </c>
      <c r="G8" s="7">
        <v>2.49</v>
      </c>
      <c r="H8" s="15">
        <v>2.33</v>
      </c>
      <c r="I8" s="15">
        <v>2.65</v>
      </c>
      <c r="J8" s="15">
        <v>2.7</v>
      </c>
      <c r="K8" s="15">
        <v>2.75</v>
      </c>
    </row>
    <row r="9" spans="2:11" ht="12.75">
      <c r="B9" s="2"/>
      <c r="C9" s="7"/>
      <c r="D9" s="7"/>
      <c r="E9" s="7"/>
      <c r="F9" s="7"/>
      <c r="G9" s="7"/>
      <c r="H9" s="17"/>
      <c r="I9" s="17"/>
      <c r="J9" s="17"/>
      <c r="K9" s="17"/>
    </row>
    <row r="10" spans="1:11" ht="12.75">
      <c r="A10" s="4" t="s">
        <v>11</v>
      </c>
      <c r="B10" s="2" t="s">
        <v>9</v>
      </c>
      <c r="C10" s="7">
        <f>0.1*Sheet1!C6</f>
        <v>0.9670000000000001</v>
      </c>
      <c r="D10" s="7">
        <f>0.1*Sheet1!D6</f>
        <v>2.7119999999999997</v>
      </c>
      <c r="E10" s="7">
        <f>0.1*Sheet1!E6</f>
        <v>2.8640000000000008</v>
      </c>
      <c r="F10" s="7">
        <f>0.1*Sheet1!F6</f>
        <v>2.641999999999999</v>
      </c>
      <c r="G10" s="7">
        <f>0.1*Sheet1!G6</f>
        <v>2.3900000000000006</v>
      </c>
      <c r="H10" s="15">
        <f>0.1*Sheet1!H6</f>
        <v>2.25</v>
      </c>
      <c r="I10" s="15">
        <f>0.1*Sheet1!I6</f>
        <v>2.15</v>
      </c>
      <c r="J10" s="15">
        <f>0.1*Sheet1!J6</f>
        <v>2.0500000000000003</v>
      </c>
      <c r="K10" s="15">
        <f>0.1*Sheet1!K6</f>
        <v>1.9300000000000013</v>
      </c>
    </row>
    <row r="11" spans="1:11" ht="12.75">
      <c r="A11" t="s">
        <v>10</v>
      </c>
      <c r="B11" s="2" t="s">
        <v>9</v>
      </c>
      <c r="C11" s="7">
        <f aca="true" t="shared" si="1" ref="C11:K11">C$8+C10</f>
        <v>1.577</v>
      </c>
      <c r="D11" s="7">
        <f t="shared" si="1"/>
        <v>4.092</v>
      </c>
      <c r="E11" s="7">
        <f t="shared" si="1"/>
        <v>5.309000000000001</v>
      </c>
      <c r="F11" s="7">
        <f t="shared" si="1"/>
        <v>5.121999999999999</v>
      </c>
      <c r="G11" s="7">
        <f t="shared" si="1"/>
        <v>4.880000000000001</v>
      </c>
      <c r="H11" s="15">
        <f t="shared" si="1"/>
        <v>4.58</v>
      </c>
      <c r="I11" s="15">
        <f t="shared" si="1"/>
        <v>4.8</v>
      </c>
      <c r="J11" s="15">
        <f t="shared" si="1"/>
        <v>4.75</v>
      </c>
      <c r="K11" s="15">
        <f t="shared" si="1"/>
        <v>4.6800000000000015</v>
      </c>
    </row>
    <row r="12" spans="2:11" ht="12.75">
      <c r="B12" s="2"/>
      <c r="C12" s="7"/>
      <c r="D12" s="7"/>
      <c r="E12" s="7"/>
      <c r="F12" s="7"/>
      <c r="G12" s="7"/>
      <c r="H12" s="17"/>
      <c r="I12" s="17"/>
      <c r="J12" s="17"/>
      <c r="K12" s="17"/>
    </row>
    <row r="13" spans="1:11" ht="12.75">
      <c r="A13" t="s">
        <v>20</v>
      </c>
      <c r="B13" s="2" t="s">
        <v>9</v>
      </c>
      <c r="C13" s="7">
        <f>0.06*Sheet1!C6</f>
        <v>0.5801999999999999</v>
      </c>
      <c r="D13" s="7">
        <f>0.06*Sheet1!D6</f>
        <v>1.6271999999999998</v>
      </c>
      <c r="E13" s="7">
        <f>0.06*Sheet1!E6</f>
        <v>1.7184000000000004</v>
      </c>
      <c r="F13" s="7">
        <f>0.06*Sheet1!F6</f>
        <v>1.5851999999999993</v>
      </c>
      <c r="G13" s="7">
        <f>0.06*Sheet1!G6</f>
        <v>1.4340000000000004</v>
      </c>
      <c r="H13" s="15">
        <f>0.06*Sheet1!H6</f>
        <v>1.3499999999999999</v>
      </c>
      <c r="I13" s="15">
        <f>0.06*Sheet1!I6</f>
        <v>1.29</v>
      </c>
      <c r="J13" s="15">
        <f>0.06*Sheet1!J6</f>
        <v>1.23</v>
      </c>
      <c r="K13" s="15">
        <f>0.06*Sheet1!K6</f>
        <v>1.1580000000000006</v>
      </c>
    </row>
    <row r="14" spans="1:11" ht="12.75">
      <c r="A14" t="s">
        <v>21</v>
      </c>
      <c r="B14" s="2" t="s">
        <v>9</v>
      </c>
      <c r="C14" s="7">
        <f aca="true" t="shared" si="2" ref="C14:K14">C$8+C13</f>
        <v>1.1902</v>
      </c>
      <c r="D14" s="7">
        <f t="shared" si="2"/>
        <v>3.0071999999999997</v>
      </c>
      <c r="E14" s="7">
        <f t="shared" si="2"/>
        <v>4.1634</v>
      </c>
      <c r="F14" s="7">
        <f t="shared" si="2"/>
        <v>4.065199999999999</v>
      </c>
      <c r="G14" s="7">
        <f t="shared" si="2"/>
        <v>3.9240000000000004</v>
      </c>
      <c r="H14" s="15">
        <f t="shared" si="2"/>
        <v>3.6799999999999997</v>
      </c>
      <c r="I14" s="15">
        <f t="shared" si="2"/>
        <v>3.94</v>
      </c>
      <c r="J14" s="15">
        <f t="shared" si="2"/>
        <v>3.93</v>
      </c>
      <c r="K14" s="15">
        <f t="shared" si="2"/>
        <v>3.9080000000000004</v>
      </c>
    </row>
    <row r="15" spans="2:11" ht="12.75">
      <c r="B15" s="2"/>
      <c r="C15" s="7"/>
      <c r="D15" s="7"/>
      <c r="E15" s="7"/>
      <c r="F15" s="7"/>
      <c r="G15" s="7"/>
      <c r="H15" s="17"/>
      <c r="I15" s="17"/>
      <c r="J15" s="17"/>
      <c r="K15" s="17"/>
    </row>
    <row r="16" spans="1:11" ht="12.75">
      <c r="A16" t="s">
        <v>12</v>
      </c>
      <c r="B16" s="2" t="s">
        <v>9</v>
      </c>
      <c r="C16" s="7">
        <f>0.04*Sheet1!C6</f>
        <v>0.38680000000000003</v>
      </c>
      <c r="D16" s="7">
        <f>0.04*Sheet1!D6</f>
        <v>1.0848</v>
      </c>
      <c r="E16" s="7">
        <f>0.04*Sheet1!E6</f>
        <v>1.1456000000000004</v>
      </c>
      <c r="F16" s="7">
        <f>0.04*Sheet1!F6</f>
        <v>1.0567999999999995</v>
      </c>
      <c r="G16" s="7">
        <f>0.04*Sheet1!G6</f>
        <v>0.9560000000000003</v>
      </c>
      <c r="H16" s="15">
        <f>0.04*Sheet1!H6</f>
        <v>0.9</v>
      </c>
      <c r="I16" s="15">
        <f>0.04*Sheet1!I6</f>
        <v>0.86</v>
      </c>
      <c r="J16" s="15">
        <f>0.04*Sheet1!J6</f>
        <v>0.8200000000000001</v>
      </c>
      <c r="K16" s="15">
        <f>0.04*Sheet1!K6</f>
        <v>0.7720000000000005</v>
      </c>
    </row>
    <row r="17" spans="1:11" ht="12.75">
      <c r="A17" t="s">
        <v>13</v>
      </c>
      <c r="B17" s="2" t="s">
        <v>9</v>
      </c>
      <c r="C17" s="7">
        <f aca="true" t="shared" si="3" ref="C17:K17">C$8+C16</f>
        <v>0.9968</v>
      </c>
      <c r="D17" s="7">
        <f t="shared" si="3"/>
        <v>2.4648</v>
      </c>
      <c r="E17" s="7">
        <f t="shared" si="3"/>
        <v>3.5906000000000002</v>
      </c>
      <c r="F17" s="7">
        <f t="shared" si="3"/>
        <v>3.5367999999999995</v>
      </c>
      <c r="G17" s="7">
        <f t="shared" si="3"/>
        <v>3.4460000000000006</v>
      </c>
      <c r="H17" s="15">
        <f t="shared" si="3"/>
        <v>3.23</v>
      </c>
      <c r="I17" s="15">
        <f t="shared" si="3"/>
        <v>3.51</v>
      </c>
      <c r="J17" s="15">
        <f t="shared" si="3"/>
        <v>3.5200000000000005</v>
      </c>
      <c r="K17" s="15">
        <f t="shared" si="3"/>
        <v>3.5220000000000002</v>
      </c>
    </row>
    <row r="18" spans="1:11" ht="12.75">
      <c r="A18" t="s">
        <v>23</v>
      </c>
      <c r="B18" s="2" t="s">
        <v>22</v>
      </c>
      <c r="C18" s="8">
        <f aca="true" t="shared" si="4" ref="C18:K18">1-C17/C$14</f>
        <v>0.16249369853806073</v>
      </c>
      <c r="D18" s="8">
        <f t="shared" si="4"/>
        <v>0.18036711891460488</v>
      </c>
      <c r="E18" s="8">
        <f t="shared" si="4"/>
        <v>0.13757986261228805</v>
      </c>
      <c r="F18" s="8">
        <f t="shared" si="4"/>
        <v>0.1299813047328544</v>
      </c>
      <c r="G18" s="8">
        <f t="shared" si="4"/>
        <v>0.12181447502548415</v>
      </c>
      <c r="H18" s="18">
        <f t="shared" si="4"/>
        <v>0.1222826086956521</v>
      </c>
      <c r="I18" s="18">
        <f t="shared" si="4"/>
        <v>0.1091370558375635</v>
      </c>
      <c r="J18" s="18">
        <f t="shared" si="4"/>
        <v>0.10432569974554695</v>
      </c>
      <c r="K18" s="18">
        <f t="shared" si="4"/>
        <v>0.09877175025588536</v>
      </c>
    </row>
    <row r="19" spans="2:11" ht="12.75">
      <c r="B19" s="2"/>
      <c r="C19" s="7"/>
      <c r="D19" s="7"/>
      <c r="E19" s="7"/>
      <c r="F19" s="7"/>
      <c r="G19" s="7"/>
      <c r="H19" s="17"/>
      <c r="I19" s="17"/>
      <c r="J19" s="17"/>
      <c r="K19" s="17"/>
    </row>
    <row r="20" spans="1:11" ht="12.75">
      <c r="A20" t="s">
        <v>14</v>
      </c>
      <c r="B20" s="2" t="s">
        <v>9</v>
      </c>
      <c r="C20" s="7">
        <f>0.025*Sheet1!C6</f>
        <v>0.24175000000000002</v>
      </c>
      <c r="D20" s="7">
        <f>0.025*Sheet1!D6</f>
        <v>0.6779999999999999</v>
      </c>
      <c r="E20" s="7">
        <f>0.025*Sheet1!E6</f>
        <v>0.7160000000000002</v>
      </c>
      <c r="F20" s="7">
        <f>0.025*Sheet1!F6</f>
        <v>0.6604999999999998</v>
      </c>
      <c r="G20" s="7">
        <f>0.025*Sheet1!G6</f>
        <v>0.5975000000000001</v>
      </c>
      <c r="H20" s="15">
        <f>0.025*Sheet1!H6</f>
        <v>0.5625</v>
      </c>
      <c r="I20" s="15">
        <f>0.025*Sheet1!I6</f>
        <v>0.5375</v>
      </c>
      <c r="J20" s="15">
        <f>0.025*Sheet1!J6</f>
        <v>0.5125000000000001</v>
      </c>
      <c r="K20" s="15">
        <f>0.025*Sheet1!K6</f>
        <v>0.4825000000000003</v>
      </c>
    </row>
    <row r="21" spans="1:11" ht="12.75">
      <c r="A21" t="s">
        <v>15</v>
      </c>
      <c r="B21" s="2" t="s">
        <v>9</v>
      </c>
      <c r="C21" s="7">
        <f aca="true" t="shared" si="5" ref="C21:K21">C$8+C20</f>
        <v>0.85175</v>
      </c>
      <c r="D21" s="7">
        <f t="shared" si="5"/>
        <v>2.058</v>
      </c>
      <c r="E21" s="7">
        <f t="shared" si="5"/>
        <v>3.161</v>
      </c>
      <c r="F21" s="7">
        <f t="shared" si="5"/>
        <v>3.1405</v>
      </c>
      <c r="G21" s="7">
        <f t="shared" si="5"/>
        <v>3.0875000000000004</v>
      </c>
      <c r="H21" s="15">
        <f t="shared" si="5"/>
        <v>2.8925</v>
      </c>
      <c r="I21" s="15">
        <f t="shared" si="5"/>
        <v>3.1875</v>
      </c>
      <c r="J21" s="15">
        <f t="shared" si="5"/>
        <v>3.2125000000000004</v>
      </c>
      <c r="K21" s="15">
        <f t="shared" si="5"/>
        <v>3.2325000000000004</v>
      </c>
    </row>
    <row r="22" spans="1:11" ht="12.75">
      <c r="A22" t="s">
        <v>23</v>
      </c>
      <c r="B22" s="2" t="s">
        <v>22</v>
      </c>
      <c r="C22" s="8">
        <f aca="true" t="shared" si="6" ref="C22:K22">1-C21/C$14</f>
        <v>0.2843639724416064</v>
      </c>
      <c r="D22" s="8">
        <f t="shared" si="6"/>
        <v>0.3156424581005587</v>
      </c>
      <c r="E22" s="8">
        <f t="shared" si="6"/>
        <v>0.24076475957150412</v>
      </c>
      <c r="F22" s="8">
        <f t="shared" si="6"/>
        <v>0.22746728328249521</v>
      </c>
      <c r="G22" s="8">
        <f t="shared" si="6"/>
        <v>0.21317533129459731</v>
      </c>
      <c r="H22" s="18">
        <f t="shared" si="6"/>
        <v>0.21399456521739124</v>
      </c>
      <c r="I22" s="18">
        <f t="shared" si="6"/>
        <v>0.19098984771573602</v>
      </c>
      <c r="J22" s="18">
        <f t="shared" si="6"/>
        <v>0.18256997455470736</v>
      </c>
      <c r="K22" s="18">
        <f t="shared" si="6"/>
        <v>0.17285056294779932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workbookViewId="0" topLeftCell="A1">
      <selection activeCell="C24" sqref="C24"/>
    </sheetView>
  </sheetViews>
  <sheetFormatPr defaultColWidth="9.140625" defaultRowHeight="12.75"/>
  <cols>
    <col min="1" max="1" width="8.8515625" style="0" customWidth="1"/>
    <col min="2" max="2" width="11.140625" style="0" customWidth="1"/>
    <col min="3" max="3" width="13.7109375" style="0" customWidth="1"/>
  </cols>
  <sheetData>
    <row r="1" ht="12.75">
      <c r="A1" t="s">
        <v>24</v>
      </c>
    </row>
    <row r="2" ht="12.75">
      <c r="A2" t="s">
        <v>27</v>
      </c>
    </row>
    <row r="3" spans="4:12" ht="12.75"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29</v>
      </c>
      <c r="J3" s="1" t="s">
        <v>30</v>
      </c>
      <c r="K3" s="1" t="s">
        <v>31</v>
      </c>
      <c r="L3" s="1" t="s">
        <v>32</v>
      </c>
    </row>
    <row r="4" spans="3:12" ht="12.75">
      <c r="C4" s="10" t="s">
        <v>33</v>
      </c>
      <c r="D4" s="7">
        <f>Sheet1!C8</f>
        <v>0.61</v>
      </c>
      <c r="E4" s="7">
        <f>Sheet1!D8</f>
        <v>1.38</v>
      </c>
      <c r="F4" s="7">
        <f>Sheet1!E8</f>
        <v>2.445</v>
      </c>
      <c r="G4" s="7">
        <f>Sheet1!F8</f>
        <v>2.48</v>
      </c>
      <c r="H4" s="7">
        <f>Sheet1!G8</f>
        <v>2.49</v>
      </c>
      <c r="I4" s="7">
        <f>Sheet1!H8</f>
        <v>2.33</v>
      </c>
      <c r="J4" s="7">
        <f>Sheet1!I8</f>
        <v>2.65</v>
      </c>
      <c r="K4" s="7">
        <f>Sheet1!J8</f>
        <v>2.7</v>
      </c>
      <c r="L4" s="7">
        <f>Sheet1!K8</f>
        <v>2.75</v>
      </c>
    </row>
    <row r="5" spans="2:12" ht="12.75">
      <c r="B5" s="19">
        <v>24838</v>
      </c>
      <c r="C5" s="10" t="s">
        <v>34</v>
      </c>
      <c r="D5" s="11">
        <f>Sheet1!C6</f>
        <v>9.67</v>
      </c>
      <c r="E5" s="11">
        <f>Sheet1!D6</f>
        <v>27.119999999999997</v>
      </c>
      <c r="F5" s="11">
        <f>Sheet1!E6</f>
        <v>28.640000000000008</v>
      </c>
      <c r="G5" s="11">
        <f>Sheet1!F6</f>
        <v>26.419999999999987</v>
      </c>
      <c r="H5" s="11">
        <f>Sheet1!G6</f>
        <v>23.900000000000006</v>
      </c>
      <c r="I5" s="11">
        <f>Sheet1!H6</f>
        <v>22.5</v>
      </c>
      <c r="J5" s="11">
        <f>Sheet1!I6</f>
        <v>21.5</v>
      </c>
      <c r="K5" s="11">
        <f>Sheet1!J6</f>
        <v>20.5</v>
      </c>
      <c r="L5" s="11">
        <f>Sheet1!K6</f>
        <v>19.30000000000001</v>
      </c>
    </row>
    <row r="6" spans="1:12" ht="12.75">
      <c r="A6" s="12" t="s">
        <v>25</v>
      </c>
      <c r="B6" s="12"/>
      <c r="C6" s="12" t="s">
        <v>26</v>
      </c>
      <c r="D6" s="21">
        <v>1</v>
      </c>
      <c r="E6" s="21">
        <v>2</v>
      </c>
      <c r="F6" s="21">
        <v>3</v>
      </c>
      <c r="G6" s="21">
        <v>4</v>
      </c>
      <c r="H6" s="21">
        <v>5</v>
      </c>
      <c r="I6" s="21">
        <v>6</v>
      </c>
      <c r="J6" s="21">
        <v>7</v>
      </c>
      <c r="K6" s="21">
        <v>8</v>
      </c>
      <c r="L6" s="21">
        <v>9</v>
      </c>
    </row>
    <row r="7" spans="1:12" ht="12.75">
      <c r="A7">
        <v>1968</v>
      </c>
      <c r="B7" s="19">
        <f>DATE(A7,1,1)</f>
        <v>24838</v>
      </c>
      <c r="C7" s="11">
        <v>50</v>
      </c>
      <c r="D7" s="11">
        <f>D$4+D$5*$C7/1000</f>
        <v>1.0935</v>
      </c>
      <c r="E7" s="11">
        <f aca="true" t="shared" si="0" ref="E7:L7">E$4+E$5*$C7/1000</f>
        <v>2.7359999999999998</v>
      </c>
      <c r="F7" s="11">
        <f t="shared" si="0"/>
        <v>3.8770000000000002</v>
      </c>
      <c r="G7" s="11">
        <f t="shared" si="0"/>
        <v>3.8009999999999993</v>
      </c>
      <c r="H7" s="11">
        <f t="shared" si="0"/>
        <v>3.6850000000000005</v>
      </c>
      <c r="I7" s="11">
        <f t="shared" si="0"/>
        <v>3.455</v>
      </c>
      <c r="J7" s="11">
        <f t="shared" si="0"/>
        <v>3.7249999999999996</v>
      </c>
      <c r="K7" s="11">
        <f t="shared" si="0"/>
        <v>3.725</v>
      </c>
      <c r="L7" s="11">
        <f t="shared" si="0"/>
        <v>3.7150000000000007</v>
      </c>
    </row>
    <row r="8" spans="1:12" ht="12.75">
      <c r="A8">
        <f>A7+1</f>
        <v>1969</v>
      </c>
      <c r="B8" s="19">
        <f aca="true" t="shared" si="1" ref="B8:B36">DATE(A8,1,1)</f>
        <v>25204</v>
      </c>
      <c r="C8" s="11">
        <v>50</v>
      </c>
      <c r="D8" s="11">
        <f aca="true" t="shared" si="2" ref="D8:L62">D$4+D$5*$C8/1000</f>
        <v>1.0935</v>
      </c>
      <c r="E8" s="11">
        <f t="shared" si="2"/>
        <v>2.7359999999999998</v>
      </c>
      <c r="F8" s="11">
        <f t="shared" si="2"/>
        <v>3.8770000000000002</v>
      </c>
      <c r="G8" s="11">
        <f t="shared" si="2"/>
        <v>3.8009999999999993</v>
      </c>
      <c r="H8" s="11">
        <f t="shared" si="2"/>
        <v>3.6850000000000005</v>
      </c>
      <c r="I8" s="11">
        <f t="shared" si="2"/>
        <v>3.455</v>
      </c>
      <c r="J8" s="11">
        <f t="shared" si="2"/>
        <v>3.7249999999999996</v>
      </c>
      <c r="K8" s="11">
        <f t="shared" si="2"/>
        <v>3.725</v>
      </c>
      <c r="L8" s="11">
        <f t="shared" si="2"/>
        <v>3.7150000000000007</v>
      </c>
    </row>
    <row r="9" spans="1:12" ht="12.75">
      <c r="A9">
        <f aca="true" t="shared" si="3" ref="A9:A36">A8+1</f>
        <v>1970</v>
      </c>
      <c r="B9" s="19">
        <f t="shared" si="1"/>
        <v>25569</v>
      </c>
      <c r="C9" s="11">
        <v>50</v>
      </c>
      <c r="D9" s="11">
        <f t="shared" si="2"/>
        <v>1.0935</v>
      </c>
      <c r="E9" s="11">
        <f t="shared" si="2"/>
        <v>2.7359999999999998</v>
      </c>
      <c r="F9" s="11">
        <f t="shared" si="2"/>
        <v>3.8770000000000002</v>
      </c>
      <c r="G9" s="11">
        <f t="shared" si="2"/>
        <v>3.8009999999999993</v>
      </c>
      <c r="H9" s="11">
        <f t="shared" si="2"/>
        <v>3.6850000000000005</v>
      </c>
      <c r="I9" s="11">
        <f t="shared" si="2"/>
        <v>3.455</v>
      </c>
      <c r="J9" s="11">
        <f t="shared" si="2"/>
        <v>3.7249999999999996</v>
      </c>
      <c r="K9" s="11">
        <f t="shared" si="2"/>
        <v>3.725</v>
      </c>
      <c r="L9" s="11">
        <f t="shared" si="2"/>
        <v>3.7150000000000007</v>
      </c>
    </row>
    <row r="10" spans="1:12" ht="12.75">
      <c r="A10">
        <f t="shared" si="3"/>
        <v>1971</v>
      </c>
      <c r="B10" s="19">
        <f t="shared" si="1"/>
        <v>25934</v>
      </c>
      <c r="C10" s="11">
        <v>50</v>
      </c>
      <c r="D10" s="11">
        <f t="shared" si="2"/>
        <v>1.0935</v>
      </c>
      <c r="E10" s="11">
        <f t="shared" si="2"/>
        <v>2.7359999999999998</v>
      </c>
      <c r="F10" s="11">
        <f t="shared" si="2"/>
        <v>3.8770000000000002</v>
      </c>
      <c r="G10" s="11">
        <f t="shared" si="2"/>
        <v>3.8009999999999993</v>
      </c>
      <c r="H10" s="11">
        <f t="shared" si="2"/>
        <v>3.6850000000000005</v>
      </c>
      <c r="I10" s="11">
        <f t="shared" si="2"/>
        <v>3.455</v>
      </c>
      <c r="J10" s="11">
        <f t="shared" si="2"/>
        <v>3.7249999999999996</v>
      </c>
      <c r="K10" s="11">
        <f t="shared" si="2"/>
        <v>3.725</v>
      </c>
      <c r="L10" s="11">
        <f t="shared" si="2"/>
        <v>3.7150000000000007</v>
      </c>
    </row>
    <row r="11" spans="1:12" ht="12.75">
      <c r="A11">
        <f t="shared" si="3"/>
        <v>1972</v>
      </c>
      <c r="B11" s="19">
        <f t="shared" si="1"/>
        <v>26299</v>
      </c>
      <c r="C11" s="11">
        <v>50</v>
      </c>
      <c r="D11" s="11">
        <f t="shared" si="2"/>
        <v>1.0935</v>
      </c>
      <c r="E11" s="11">
        <f t="shared" si="2"/>
        <v>2.7359999999999998</v>
      </c>
      <c r="F11" s="11">
        <f t="shared" si="2"/>
        <v>3.8770000000000002</v>
      </c>
      <c r="G11" s="11">
        <f t="shared" si="2"/>
        <v>3.8009999999999993</v>
      </c>
      <c r="H11" s="11">
        <f t="shared" si="2"/>
        <v>3.6850000000000005</v>
      </c>
      <c r="I11" s="11">
        <f t="shared" si="2"/>
        <v>3.455</v>
      </c>
      <c r="J11" s="11">
        <f t="shared" si="2"/>
        <v>3.7249999999999996</v>
      </c>
      <c r="K11" s="11">
        <f t="shared" si="2"/>
        <v>3.725</v>
      </c>
      <c r="L11" s="11">
        <f t="shared" si="2"/>
        <v>3.7150000000000007</v>
      </c>
    </row>
    <row r="12" spans="1:12" ht="12.75">
      <c r="A12">
        <f t="shared" si="3"/>
        <v>1973</v>
      </c>
      <c r="B12" s="19">
        <f t="shared" si="1"/>
        <v>26665</v>
      </c>
      <c r="C12" s="11">
        <v>50</v>
      </c>
      <c r="D12" s="11">
        <f t="shared" si="2"/>
        <v>1.0935</v>
      </c>
      <c r="E12" s="11">
        <f t="shared" si="2"/>
        <v>2.7359999999999998</v>
      </c>
      <c r="F12" s="11">
        <f t="shared" si="2"/>
        <v>3.8770000000000002</v>
      </c>
      <c r="G12" s="11">
        <f t="shared" si="2"/>
        <v>3.8009999999999993</v>
      </c>
      <c r="H12" s="11">
        <f t="shared" si="2"/>
        <v>3.6850000000000005</v>
      </c>
      <c r="I12" s="11">
        <f t="shared" si="2"/>
        <v>3.455</v>
      </c>
      <c r="J12" s="11">
        <f t="shared" si="2"/>
        <v>3.7249999999999996</v>
      </c>
      <c r="K12" s="11">
        <f t="shared" si="2"/>
        <v>3.725</v>
      </c>
      <c r="L12" s="11">
        <f t="shared" si="2"/>
        <v>3.7150000000000007</v>
      </c>
    </row>
    <row r="13" spans="1:12" ht="12.75">
      <c r="A13">
        <f t="shared" si="3"/>
        <v>1974</v>
      </c>
      <c r="B13" s="19">
        <f t="shared" si="1"/>
        <v>27030</v>
      </c>
      <c r="C13" s="11">
        <v>50</v>
      </c>
      <c r="D13" s="11">
        <f t="shared" si="2"/>
        <v>1.0935</v>
      </c>
      <c r="E13" s="11">
        <f t="shared" si="2"/>
        <v>2.7359999999999998</v>
      </c>
      <c r="F13" s="11">
        <f t="shared" si="2"/>
        <v>3.8770000000000002</v>
      </c>
      <c r="G13" s="11">
        <f t="shared" si="2"/>
        <v>3.8009999999999993</v>
      </c>
      <c r="H13" s="11">
        <f t="shared" si="2"/>
        <v>3.6850000000000005</v>
      </c>
      <c r="I13" s="11">
        <f t="shared" si="2"/>
        <v>3.455</v>
      </c>
      <c r="J13" s="11">
        <f t="shared" si="2"/>
        <v>3.7249999999999996</v>
      </c>
      <c r="K13" s="11">
        <f t="shared" si="2"/>
        <v>3.725</v>
      </c>
      <c r="L13" s="11">
        <f t="shared" si="2"/>
        <v>3.7150000000000007</v>
      </c>
    </row>
    <row r="14" spans="1:12" ht="12.75">
      <c r="A14">
        <f t="shared" si="3"/>
        <v>1975</v>
      </c>
      <c r="B14" s="19">
        <f t="shared" si="1"/>
        <v>27395</v>
      </c>
      <c r="C14" s="11">
        <v>50</v>
      </c>
      <c r="D14" s="11">
        <f t="shared" si="2"/>
        <v>1.0935</v>
      </c>
      <c r="E14" s="11">
        <f t="shared" si="2"/>
        <v>2.7359999999999998</v>
      </c>
      <c r="F14" s="11">
        <f t="shared" si="2"/>
        <v>3.8770000000000002</v>
      </c>
      <c r="G14" s="11">
        <f t="shared" si="2"/>
        <v>3.8009999999999993</v>
      </c>
      <c r="H14" s="11">
        <f t="shared" si="2"/>
        <v>3.6850000000000005</v>
      </c>
      <c r="I14" s="11">
        <f t="shared" si="2"/>
        <v>3.455</v>
      </c>
      <c r="J14" s="11">
        <f t="shared" si="2"/>
        <v>3.7249999999999996</v>
      </c>
      <c r="K14" s="11">
        <f t="shared" si="2"/>
        <v>3.725</v>
      </c>
      <c r="L14" s="11">
        <f t="shared" si="2"/>
        <v>3.7150000000000007</v>
      </c>
    </row>
    <row r="15" spans="1:12" ht="12.75">
      <c r="A15">
        <f t="shared" si="3"/>
        <v>1976</v>
      </c>
      <c r="B15" s="19">
        <f t="shared" si="1"/>
        <v>27760</v>
      </c>
      <c r="C15" s="11">
        <v>50</v>
      </c>
      <c r="D15" s="11">
        <f t="shared" si="2"/>
        <v>1.0935</v>
      </c>
      <c r="E15" s="11">
        <f t="shared" si="2"/>
        <v>2.7359999999999998</v>
      </c>
      <c r="F15" s="11">
        <f t="shared" si="2"/>
        <v>3.8770000000000002</v>
      </c>
      <c r="G15" s="11">
        <f t="shared" si="2"/>
        <v>3.8009999999999993</v>
      </c>
      <c r="H15" s="11">
        <f t="shared" si="2"/>
        <v>3.6850000000000005</v>
      </c>
      <c r="I15" s="11">
        <f t="shared" si="2"/>
        <v>3.455</v>
      </c>
      <c r="J15" s="11">
        <f t="shared" si="2"/>
        <v>3.7249999999999996</v>
      </c>
      <c r="K15" s="11">
        <f t="shared" si="2"/>
        <v>3.725</v>
      </c>
      <c r="L15" s="11">
        <f t="shared" si="2"/>
        <v>3.7150000000000007</v>
      </c>
    </row>
    <row r="16" spans="1:12" ht="12.75">
      <c r="A16">
        <f t="shared" si="3"/>
        <v>1977</v>
      </c>
      <c r="B16" s="19">
        <f t="shared" si="1"/>
        <v>28126</v>
      </c>
      <c r="C16" s="11">
        <v>50</v>
      </c>
      <c r="D16" s="11">
        <f t="shared" si="2"/>
        <v>1.0935</v>
      </c>
      <c r="E16" s="11">
        <f t="shared" si="2"/>
        <v>2.7359999999999998</v>
      </c>
      <c r="F16" s="11">
        <f t="shared" si="2"/>
        <v>3.8770000000000002</v>
      </c>
      <c r="G16" s="11">
        <f t="shared" si="2"/>
        <v>3.8009999999999993</v>
      </c>
      <c r="H16" s="11">
        <f t="shared" si="2"/>
        <v>3.6850000000000005</v>
      </c>
      <c r="I16" s="11">
        <f t="shared" si="2"/>
        <v>3.455</v>
      </c>
      <c r="J16" s="11">
        <f t="shared" si="2"/>
        <v>3.7249999999999996</v>
      </c>
      <c r="K16" s="11">
        <f t="shared" si="2"/>
        <v>3.725</v>
      </c>
      <c r="L16" s="11">
        <f t="shared" si="2"/>
        <v>3.7150000000000007</v>
      </c>
    </row>
    <row r="17" spans="1:12" ht="12.75">
      <c r="A17">
        <f t="shared" si="3"/>
        <v>1978</v>
      </c>
      <c r="B17" s="19">
        <f t="shared" si="1"/>
        <v>28491</v>
      </c>
      <c r="C17" s="11">
        <v>80</v>
      </c>
      <c r="D17" s="11">
        <f t="shared" si="2"/>
        <v>1.3836</v>
      </c>
      <c r="E17" s="11">
        <f t="shared" si="2"/>
        <v>3.5496</v>
      </c>
      <c r="F17" s="11">
        <f t="shared" si="2"/>
        <v>4.7362</v>
      </c>
      <c r="G17" s="11">
        <f t="shared" si="2"/>
        <v>4.593599999999999</v>
      </c>
      <c r="H17" s="11">
        <f t="shared" si="2"/>
        <v>4.402000000000001</v>
      </c>
      <c r="I17" s="11">
        <f t="shared" si="2"/>
        <v>4.13</v>
      </c>
      <c r="J17" s="11">
        <f t="shared" si="2"/>
        <v>4.37</v>
      </c>
      <c r="K17" s="11">
        <f t="shared" si="2"/>
        <v>4.34</v>
      </c>
      <c r="L17" s="11">
        <f t="shared" si="2"/>
        <v>4.2940000000000005</v>
      </c>
    </row>
    <row r="18" spans="1:12" ht="12.75">
      <c r="A18">
        <f t="shared" si="3"/>
        <v>1979</v>
      </c>
      <c r="B18" s="19">
        <f t="shared" si="1"/>
        <v>28856</v>
      </c>
      <c r="C18" s="11">
        <v>80</v>
      </c>
      <c r="D18" s="11">
        <f t="shared" si="2"/>
        <v>1.3836</v>
      </c>
      <c r="E18" s="11">
        <f t="shared" si="2"/>
        <v>3.5496</v>
      </c>
      <c r="F18" s="11">
        <f t="shared" si="2"/>
        <v>4.7362</v>
      </c>
      <c r="G18" s="11">
        <f t="shared" si="2"/>
        <v>4.593599999999999</v>
      </c>
      <c r="H18" s="11">
        <f t="shared" si="2"/>
        <v>4.402000000000001</v>
      </c>
      <c r="I18" s="11">
        <f t="shared" si="2"/>
        <v>4.13</v>
      </c>
      <c r="J18" s="11">
        <f t="shared" si="2"/>
        <v>4.37</v>
      </c>
      <c r="K18" s="11">
        <f t="shared" si="2"/>
        <v>4.34</v>
      </c>
      <c r="L18" s="11">
        <f t="shared" si="2"/>
        <v>4.2940000000000005</v>
      </c>
    </row>
    <row r="19" spans="1:12" ht="12.75">
      <c r="A19">
        <f t="shared" si="3"/>
        <v>1980</v>
      </c>
      <c r="B19" s="19">
        <f t="shared" si="1"/>
        <v>29221</v>
      </c>
      <c r="C19" s="11">
        <v>80</v>
      </c>
      <c r="D19" s="11">
        <f t="shared" si="2"/>
        <v>1.3836</v>
      </c>
      <c r="E19" s="11">
        <f t="shared" si="2"/>
        <v>3.5496</v>
      </c>
      <c r="F19" s="11">
        <f t="shared" si="2"/>
        <v>4.7362</v>
      </c>
      <c r="G19" s="11">
        <f t="shared" si="2"/>
        <v>4.593599999999999</v>
      </c>
      <c r="H19" s="11">
        <f t="shared" si="2"/>
        <v>4.402000000000001</v>
      </c>
      <c r="I19" s="11">
        <f t="shared" si="2"/>
        <v>4.13</v>
      </c>
      <c r="J19" s="11">
        <f t="shared" si="2"/>
        <v>4.37</v>
      </c>
      <c r="K19" s="11">
        <f t="shared" si="2"/>
        <v>4.34</v>
      </c>
      <c r="L19" s="11">
        <f t="shared" si="2"/>
        <v>4.2940000000000005</v>
      </c>
    </row>
    <row r="20" spans="1:12" ht="12.75">
      <c r="A20">
        <f t="shared" si="3"/>
        <v>1981</v>
      </c>
      <c r="B20" s="19">
        <f t="shared" si="1"/>
        <v>29587</v>
      </c>
      <c r="C20" s="11">
        <v>80</v>
      </c>
      <c r="D20" s="11">
        <f t="shared" si="2"/>
        <v>1.3836</v>
      </c>
      <c r="E20" s="11">
        <f t="shared" si="2"/>
        <v>3.5496</v>
      </c>
      <c r="F20" s="11">
        <f t="shared" si="2"/>
        <v>4.7362</v>
      </c>
      <c r="G20" s="11">
        <f t="shared" si="2"/>
        <v>4.593599999999999</v>
      </c>
      <c r="H20" s="11">
        <f t="shared" si="2"/>
        <v>4.402000000000001</v>
      </c>
      <c r="I20" s="11">
        <f t="shared" si="2"/>
        <v>4.13</v>
      </c>
      <c r="J20" s="11">
        <f t="shared" si="2"/>
        <v>4.37</v>
      </c>
      <c r="K20" s="11">
        <f t="shared" si="2"/>
        <v>4.34</v>
      </c>
      <c r="L20" s="11">
        <f t="shared" si="2"/>
        <v>4.2940000000000005</v>
      </c>
    </row>
    <row r="21" spans="1:12" ht="12.75">
      <c r="A21">
        <f t="shared" si="3"/>
        <v>1982</v>
      </c>
      <c r="B21" s="19">
        <f t="shared" si="1"/>
        <v>29952</v>
      </c>
      <c r="C21" s="11">
        <v>80</v>
      </c>
      <c r="D21" s="11">
        <f t="shared" si="2"/>
        <v>1.3836</v>
      </c>
      <c r="E21" s="11">
        <f t="shared" si="2"/>
        <v>3.5496</v>
      </c>
      <c r="F21" s="11">
        <f t="shared" si="2"/>
        <v>4.7362</v>
      </c>
      <c r="G21" s="11">
        <f t="shared" si="2"/>
        <v>4.593599999999999</v>
      </c>
      <c r="H21" s="11">
        <f t="shared" si="2"/>
        <v>4.402000000000001</v>
      </c>
      <c r="I21" s="11">
        <f t="shared" si="2"/>
        <v>4.13</v>
      </c>
      <c r="J21" s="11">
        <f t="shared" si="2"/>
        <v>4.37</v>
      </c>
      <c r="K21" s="11">
        <f t="shared" si="2"/>
        <v>4.34</v>
      </c>
      <c r="L21" s="11">
        <f t="shared" si="2"/>
        <v>4.2940000000000005</v>
      </c>
    </row>
    <row r="22" spans="1:12" ht="12.75">
      <c r="A22">
        <f t="shared" si="3"/>
        <v>1983</v>
      </c>
      <c r="B22" s="19">
        <f t="shared" si="1"/>
        <v>30317</v>
      </c>
      <c r="C22" s="11">
        <v>80</v>
      </c>
      <c r="D22" s="11">
        <f t="shared" si="2"/>
        <v>1.3836</v>
      </c>
      <c r="E22" s="11">
        <f t="shared" si="2"/>
        <v>3.5496</v>
      </c>
      <c r="F22" s="11">
        <f t="shared" si="2"/>
        <v>4.7362</v>
      </c>
      <c r="G22" s="11">
        <f t="shared" si="2"/>
        <v>4.593599999999999</v>
      </c>
      <c r="H22" s="11">
        <f t="shared" si="2"/>
        <v>4.402000000000001</v>
      </c>
      <c r="I22" s="11">
        <f t="shared" si="2"/>
        <v>4.13</v>
      </c>
      <c r="J22" s="11">
        <f t="shared" si="2"/>
        <v>4.37</v>
      </c>
      <c r="K22" s="11">
        <f t="shared" si="2"/>
        <v>4.34</v>
      </c>
      <c r="L22" s="11">
        <f t="shared" si="2"/>
        <v>4.2940000000000005</v>
      </c>
    </row>
    <row r="23" spans="1:12" ht="12.75">
      <c r="A23">
        <f t="shared" si="3"/>
        <v>1984</v>
      </c>
      <c r="B23" s="19">
        <f t="shared" si="1"/>
        <v>30682</v>
      </c>
      <c r="C23" s="11">
        <v>30</v>
      </c>
      <c r="D23" s="11">
        <f t="shared" si="2"/>
        <v>0.9001</v>
      </c>
      <c r="E23" s="11">
        <f t="shared" si="2"/>
        <v>2.1936</v>
      </c>
      <c r="F23" s="11">
        <f t="shared" si="2"/>
        <v>3.3042000000000002</v>
      </c>
      <c r="G23" s="11">
        <f t="shared" si="2"/>
        <v>3.2725999999999997</v>
      </c>
      <c r="H23" s="11">
        <f t="shared" si="2"/>
        <v>3.2070000000000003</v>
      </c>
      <c r="I23" s="11">
        <f t="shared" si="2"/>
        <v>3.005</v>
      </c>
      <c r="J23" s="11">
        <f t="shared" si="2"/>
        <v>3.295</v>
      </c>
      <c r="K23" s="11">
        <f t="shared" si="2"/>
        <v>3.3150000000000004</v>
      </c>
      <c r="L23" s="11">
        <f t="shared" si="2"/>
        <v>3.329</v>
      </c>
    </row>
    <row r="24" spans="1:12" ht="12.75">
      <c r="A24">
        <f t="shared" si="3"/>
        <v>1985</v>
      </c>
      <c r="B24" s="19">
        <f t="shared" si="1"/>
        <v>31048</v>
      </c>
      <c r="C24" s="11">
        <v>30</v>
      </c>
      <c r="D24" s="11">
        <f t="shared" si="2"/>
        <v>0.9001</v>
      </c>
      <c r="E24" s="11">
        <f t="shared" si="2"/>
        <v>2.1936</v>
      </c>
      <c r="F24" s="11">
        <f t="shared" si="2"/>
        <v>3.3042000000000002</v>
      </c>
      <c r="G24" s="11">
        <f t="shared" si="2"/>
        <v>3.2725999999999997</v>
      </c>
      <c r="H24" s="11">
        <f t="shared" si="2"/>
        <v>3.2070000000000003</v>
      </c>
      <c r="I24" s="11">
        <f t="shared" si="2"/>
        <v>3.005</v>
      </c>
      <c r="J24" s="11">
        <f t="shared" si="2"/>
        <v>3.295</v>
      </c>
      <c r="K24" s="11">
        <f t="shared" si="2"/>
        <v>3.3150000000000004</v>
      </c>
      <c r="L24" s="11">
        <f t="shared" si="2"/>
        <v>3.329</v>
      </c>
    </row>
    <row r="25" spans="1:12" ht="12.75">
      <c r="A25">
        <f t="shared" si="3"/>
        <v>1986</v>
      </c>
      <c r="B25" s="19">
        <f t="shared" si="1"/>
        <v>31413</v>
      </c>
      <c r="C25" s="11">
        <v>30</v>
      </c>
      <c r="D25" s="11">
        <f t="shared" si="2"/>
        <v>0.9001</v>
      </c>
      <c r="E25" s="11">
        <f t="shared" si="2"/>
        <v>2.1936</v>
      </c>
      <c r="F25" s="11">
        <f t="shared" si="2"/>
        <v>3.3042000000000002</v>
      </c>
      <c r="G25" s="11">
        <f t="shared" si="2"/>
        <v>3.2725999999999997</v>
      </c>
      <c r="H25" s="11">
        <f t="shared" si="2"/>
        <v>3.2070000000000003</v>
      </c>
      <c r="I25" s="11">
        <f t="shared" si="2"/>
        <v>3.005</v>
      </c>
      <c r="J25" s="11">
        <f t="shared" si="2"/>
        <v>3.295</v>
      </c>
      <c r="K25" s="11">
        <f t="shared" si="2"/>
        <v>3.3150000000000004</v>
      </c>
      <c r="L25" s="11">
        <f t="shared" si="2"/>
        <v>3.329</v>
      </c>
    </row>
    <row r="26" spans="1:12" ht="12.75">
      <c r="A26">
        <f t="shared" si="3"/>
        <v>1987</v>
      </c>
      <c r="B26" s="19">
        <f t="shared" si="1"/>
        <v>31778</v>
      </c>
      <c r="C26" s="11">
        <v>30</v>
      </c>
      <c r="D26" s="11">
        <f t="shared" si="2"/>
        <v>0.9001</v>
      </c>
      <c r="E26" s="11">
        <f t="shared" si="2"/>
        <v>2.1936</v>
      </c>
      <c r="F26" s="11">
        <f t="shared" si="2"/>
        <v>3.3042000000000002</v>
      </c>
      <c r="G26" s="11">
        <f t="shared" si="2"/>
        <v>3.2725999999999997</v>
      </c>
      <c r="H26" s="11">
        <f t="shared" si="2"/>
        <v>3.2070000000000003</v>
      </c>
      <c r="I26" s="11">
        <f t="shared" si="2"/>
        <v>3.005</v>
      </c>
      <c r="J26" s="11">
        <f t="shared" si="2"/>
        <v>3.295</v>
      </c>
      <c r="K26" s="11">
        <f t="shared" si="2"/>
        <v>3.3150000000000004</v>
      </c>
      <c r="L26" s="11">
        <f t="shared" si="2"/>
        <v>3.329</v>
      </c>
    </row>
    <row r="27" spans="1:12" ht="12.75">
      <c r="A27">
        <f t="shared" si="3"/>
        <v>1988</v>
      </c>
      <c r="B27" s="19">
        <f t="shared" si="1"/>
        <v>32143</v>
      </c>
      <c r="C27" s="11">
        <v>30</v>
      </c>
      <c r="D27" s="11">
        <f t="shared" si="2"/>
        <v>0.9001</v>
      </c>
      <c r="E27" s="11">
        <f t="shared" si="2"/>
        <v>2.1936</v>
      </c>
      <c r="F27" s="11">
        <f t="shared" si="2"/>
        <v>3.3042000000000002</v>
      </c>
      <c r="G27" s="11">
        <f t="shared" si="2"/>
        <v>3.2725999999999997</v>
      </c>
      <c r="H27" s="11">
        <f t="shared" si="2"/>
        <v>3.2070000000000003</v>
      </c>
      <c r="I27" s="11">
        <f t="shared" si="2"/>
        <v>3.005</v>
      </c>
      <c r="J27" s="11">
        <f t="shared" si="2"/>
        <v>3.295</v>
      </c>
      <c r="K27" s="11">
        <f t="shared" si="2"/>
        <v>3.3150000000000004</v>
      </c>
      <c r="L27" s="11">
        <f t="shared" si="2"/>
        <v>3.329</v>
      </c>
    </row>
    <row r="28" spans="1:12" ht="12.75">
      <c r="A28">
        <f t="shared" si="3"/>
        <v>1989</v>
      </c>
      <c r="B28" s="19">
        <f t="shared" si="1"/>
        <v>32509</v>
      </c>
      <c r="C28" s="11">
        <v>30</v>
      </c>
      <c r="D28" s="11">
        <f t="shared" si="2"/>
        <v>0.9001</v>
      </c>
      <c r="E28" s="11">
        <f t="shared" si="2"/>
        <v>2.1936</v>
      </c>
      <c r="F28" s="11">
        <f t="shared" si="2"/>
        <v>3.3042000000000002</v>
      </c>
      <c r="G28" s="11">
        <f t="shared" si="2"/>
        <v>3.2725999999999997</v>
      </c>
      <c r="H28" s="11">
        <f t="shared" si="2"/>
        <v>3.2070000000000003</v>
      </c>
      <c r="I28" s="11">
        <f t="shared" si="2"/>
        <v>3.005</v>
      </c>
      <c r="J28" s="11">
        <f t="shared" si="2"/>
        <v>3.295</v>
      </c>
      <c r="K28" s="11">
        <f t="shared" si="2"/>
        <v>3.3150000000000004</v>
      </c>
      <c r="L28" s="11">
        <f t="shared" si="2"/>
        <v>3.329</v>
      </c>
    </row>
    <row r="29" spans="1:12" ht="12.75">
      <c r="A29">
        <f t="shared" si="3"/>
        <v>1990</v>
      </c>
      <c r="B29" s="19">
        <f t="shared" si="1"/>
        <v>32874</v>
      </c>
      <c r="C29" s="11">
        <v>31</v>
      </c>
      <c r="D29" s="11">
        <f t="shared" si="2"/>
        <v>0.90977</v>
      </c>
      <c r="E29" s="11">
        <f t="shared" si="2"/>
        <v>2.22072</v>
      </c>
      <c r="F29" s="11">
        <f t="shared" si="2"/>
        <v>3.33284</v>
      </c>
      <c r="G29" s="11">
        <f t="shared" si="2"/>
        <v>3.2990199999999996</v>
      </c>
      <c r="H29" s="11">
        <f t="shared" si="2"/>
        <v>3.2309000000000005</v>
      </c>
      <c r="I29" s="11">
        <f t="shared" si="2"/>
        <v>3.0275</v>
      </c>
      <c r="J29" s="11">
        <f t="shared" si="2"/>
        <v>3.3165</v>
      </c>
      <c r="K29" s="11">
        <f t="shared" si="2"/>
        <v>3.3355</v>
      </c>
      <c r="L29" s="11">
        <f t="shared" si="2"/>
        <v>3.3483000000000005</v>
      </c>
    </row>
    <row r="30" spans="1:12" ht="12.75">
      <c r="A30">
        <f t="shared" si="3"/>
        <v>1991</v>
      </c>
      <c r="B30" s="19">
        <f t="shared" si="1"/>
        <v>33239</v>
      </c>
      <c r="C30" s="11">
        <v>32</v>
      </c>
      <c r="D30" s="11">
        <f t="shared" si="2"/>
        <v>0.91944</v>
      </c>
      <c r="E30" s="11">
        <f t="shared" si="2"/>
        <v>2.24784</v>
      </c>
      <c r="F30" s="11">
        <f t="shared" si="2"/>
        <v>3.3614800000000002</v>
      </c>
      <c r="G30" s="11">
        <f t="shared" si="2"/>
        <v>3.3254399999999995</v>
      </c>
      <c r="H30" s="11">
        <f t="shared" si="2"/>
        <v>3.2548000000000004</v>
      </c>
      <c r="I30" s="11">
        <f t="shared" si="2"/>
        <v>3.05</v>
      </c>
      <c r="J30" s="11">
        <f t="shared" si="2"/>
        <v>3.338</v>
      </c>
      <c r="K30" s="11">
        <f t="shared" si="2"/>
        <v>3.3560000000000003</v>
      </c>
      <c r="L30" s="11">
        <f t="shared" si="2"/>
        <v>3.3676000000000004</v>
      </c>
    </row>
    <row r="31" spans="1:12" ht="12.75">
      <c r="A31">
        <f t="shared" si="3"/>
        <v>1992</v>
      </c>
      <c r="B31" s="19">
        <f t="shared" si="1"/>
        <v>33604</v>
      </c>
      <c r="C31" s="11">
        <v>35</v>
      </c>
      <c r="D31" s="11">
        <f t="shared" si="2"/>
        <v>0.94845</v>
      </c>
      <c r="E31" s="11">
        <f t="shared" si="2"/>
        <v>2.3291999999999997</v>
      </c>
      <c r="F31" s="11">
        <f t="shared" si="2"/>
        <v>3.4474</v>
      </c>
      <c r="G31" s="11">
        <f t="shared" si="2"/>
        <v>3.4046999999999996</v>
      </c>
      <c r="H31" s="11">
        <f t="shared" si="2"/>
        <v>3.3265000000000002</v>
      </c>
      <c r="I31" s="11">
        <f t="shared" si="2"/>
        <v>3.1175</v>
      </c>
      <c r="J31" s="11">
        <f t="shared" si="2"/>
        <v>3.4025</v>
      </c>
      <c r="K31" s="11">
        <f t="shared" si="2"/>
        <v>3.4175000000000004</v>
      </c>
      <c r="L31" s="11">
        <f t="shared" si="2"/>
        <v>3.4255000000000004</v>
      </c>
    </row>
    <row r="32" spans="1:12" ht="12.75">
      <c r="A32">
        <f t="shared" si="3"/>
        <v>1993</v>
      </c>
      <c r="B32" s="19">
        <f t="shared" si="1"/>
        <v>33970</v>
      </c>
      <c r="C32" s="11">
        <v>38</v>
      </c>
      <c r="D32" s="11">
        <f t="shared" si="2"/>
        <v>0.97746</v>
      </c>
      <c r="E32" s="11">
        <f t="shared" si="2"/>
        <v>2.41056</v>
      </c>
      <c r="F32" s="11">
        <f t="shared" si="2"/>
        <v>3.5333200000000002</v>
      </c>
      <c r="G32" s="11">
        <f t="shared" si="2"/>
        <v>3.4839599999999997</v>
      </c>
      <c r="H32" s="11">
        <f t="shared" si="2"/>
        <v>3.3982000000000006</v>
      </c>
      <c r="I32" s="11">
        <f t="shared" si="2"/>
        <v>3.185</v>
      </c>
      <c r="J32" s="11">
        <f t="shared" si="2"/>
        <v>3.4669999999999996</v>
      </c>
      <c r="K32" s="11">
        <f t="shared" si="2"/>
        <v>3.479</v>
      </c>
      <c r="L32" s="11">
        <f t="shared" si="2"/>
        <v>3.4834000000000005</v>
      </c>
    </row>
    <row r="33" spans="1:12" ht="12.75">
      <c r="A33">
        <f t="shared" si="3"/>
        <v>1994</v>
      </c>
      <c r="B33" s="19">
        <f t="shared" si="1"/>
        <v>34335</v>
      </c>
      <c r="C33" s="11">
        <v>40</v>
      </c>
      <c r="D33" s="11">
        <f t="shared" si="2"/>
        <v>0.9968</v>
      </c>
      <c r="E33" s="11">
        <f aca="true" t="shared" si="4" ref="E33:L48">E$4+E$5*$C33/1000</f>
        <v>2.4648</v>
      </c>
      <c r="F33" s="11">
        <f t="shared" si="4"/>
        <v>3.5906000000000002</v>
      </c>
      <c r="G33" s="11">
        <f t="shared" si="4"/>
        <v>3.5367999999999995</v>
      </c>
      <c r="H33" s="11">
        <f t="shared" si="4"/>
        <v>3.4460000000000006</v>
      </c>
      <c r="I33" s="11">
        <f t="shared" si="4"/>
        <v>3.23</v>
      </c>
      <c r="J33" s="11">
        <f t="shared" si="4"/>
        <v>3.51</v>
      </c>
      <c r="K33" s="11">
        <f t="shared" si="4"/>
        <v>3.52</v>
      </c>
      <c r="L33" s="11">
        <f t="shared" si="4"/>
        <v>3.5220000000000002</v>
      </c>
    </row>
    <row r="34" spans="1:12" ht="12.75">
      <c r="A34">
        <f t="shared" si="3"/>
        <v>1995</v>
      </c>
      <c r="B34" s="19">
        <f t="shared" si="1"/>
        <v>34700</v>
      </c>
      <c r="C34" s="11">
        <v>43</v>
      </c>
      <c r="D34" s="11">
        <f t="shared" si="2"/>
        <v>1.0258099999999999</v>
      </c>
      <c r="E34" s="11">
        <f t="shared" si="4"/>
        <v>2.5461599999999995</v>
      </c>
      <c r="F34" s="11">
        <f t="shared" si="4"/>
        <v>3.67652</v>
      </c>
      <c r="G34" s="11">
        <f t="shared" si="4"/>
        <v>3.616059999999999</v>
      </c>
      <c r="H34" s="11">
        <f t="shared" si="4"/>
        <v>3.5177000000000005</v>
      </c>
      <c r="I34" s="13"/>
      <c r="J34" s="13"/>
      <c r="K34" s="13"/>
      <c r="L34" s="13"/>
    </row>
    <row r="35" spans="1:12" ht="12.75">
      <c r="A35">
        <f t="shared" si="3"/>
        <v>1996</v>
      </c>
      <c r="B35" s="19">
        <f t="shared" si="1"/>
        <v>35065</v>
      </c>
      <c r="C35" s="11">
        <v>45</v>
      </c>
      <c r="D35" s="11">
        <f t="shared" si="2"/>
        <v>1.04515</v>
      </c>
      <c r="E35" s="11">
        <f t="shared" si="4"/>
        <v>2.6003999999999996</v>
      </c>
      <c r="F35" s="11">
        <f t="shared" si="4"/>
        <v>3.7338000000000005</v>
      </c>
      <c r="G35" s="11">
        <f t="shared" si="4"/>
        <v>3.6688999999999994</v>
      </c>
      <c r="H35" s="11">
        <f t="shared" si="4"/>
        <v>3.5655</v>
      </c>
      <c r="I35" s="13"/>
      <c r="J35" s="13"/>
      <c r="K35" s="13"/>
      <c r="L35" s="13"/>
    </row>
    <row r="36" spans="1:12" ht="12.75">
      <c r="A36">
        <f t="shared" si="3"/>
        <v>1997</v>
      </c>
      <c r="B36" s="19">
        <f t="shared" si="1"/>
        <v>35431</v>
      </c>
      <c r="C36" s="11">
        <v>44</v>
      </c>
      <c r="D36" s="11">
        <f t="shared" si="2"/>
        <v>1.03548</v>
      </c>
      <c r="E36" s="11">
        <f t="shared" si="4"/>
        <v>2.5732799999999996</v>
      </c>
      <c r="F36" s="11">
        <f t="shared" si="4"/>
        <v>3.7051600000000002</v>
      </c>
      <c r="G36" s="11">
        <f t="shared" si="4"/>
        <v>3.6424799999999995</v>
      </c>
      <c r="H36" s="11">
        <f t="shared" si="4"/>
        <v>3.5416000000000007</v>
      </c>
      <c r="I36" s="13"/>
      <c r="J36" s="13"/>
      <c r="K36" s="13"/>
      <c r="L36" s="13"/>
    </row>
    <row r="37" spans="1:12" ht="12.75">
      <c r="A37">
        <v>1998.61607184957</v>
      </c>
      <c r="B37" s="19">
        <f>365.25*(A37-FLOOR(A37,1))+DATE(FLOOR(A37,1),1,1)</f>
        <v>36021.020243055464</v>
      </c>
      <c r="C37" s="11">
        <v>47.499</v>
      </c>
      <c r="D37" s="11">
        <f t="shared" si="2"/>
        <v>1.06931533</v>
      </c>
      <c r="E37" s="11">
        <f t="shared" si="4"/>
        <v>2.6681728799999997</v>
      </c>
      <c r="F37" s="11">
        <f t="shared" si="4"/>
        <v>3.80537136</v>
      </c>
      <c r="G37" s="11">
        <f t="shared" si="4"/>
        <v>3.7349235799999994</v>
      </c>
      <c r="H37" s="11">
        <f t="shared" si="4"/>
        <v>3.625226100000001</v>
      </c>
      <c r="I37" s="13"/>
      <c r="J37" s="13"/>
      <c r="K37" s="13"/>
      <c r="L37" s="13"/>
    </row>
    <row r="38" spans="1:12" ht="12.75">
      <c r="A38">
        <v>1998.86570404593</v>
      </c>
      <c r="B38" s="19">
        <f aca="true" t="shared" si="5" ref="B38:B62">365.25*(A38-FLOOR(A38,1))+DATE(FLOOR(A38,1),1,1)</f>
        <v>36112.198402775924</v>
      </c>
      <c r="C38" s="11">
        <v>41.3653597560976</v>
      </c>
      <c r="D38" s="11">
        <f t="shared" si="2"/>
        <v>1.0100030288414636</v>
      </c>
      <c r="E38" s="11">
        <f t="shared" si="4"/>
        <v>2.501828556585367</v>
      </c>
      <c r="F38" s="11">
        <f t="shared" si="4"/>
        <v>3.6297039034146357</v>
      </c>
      <c r="G38" s="11">
        <f t="shared" si="4"/>
        <v>3.572872804756098</v>
      </c>
      <c r="H38" s="11">
        <f t="shared" si="4"/>
        <v>3.478632098170733</v>
      </c>
      <c r="I38" s="13"/>
      <c r="J38" s="13"/>
      <c r="K38" s="13"/>
      <c r="L38" s="13"/>
    </row>
    <row r="39" spans="1:12" ht="12.75">
      <c r="A39">
        <v>1999.13056490354</v>
      </c>
      <c r="B39" s="19">
        <f t="shared" si="5"/>
        <v>36208.68883101801</v>
      </c>
      <c r="C39" s="11">
        <v>43.3761311637081</v>
      </c>
      <c r="D39" s="11">
        <f t="shared" si="2"/>
        <v>1.0294471883530574</v>
      </c>
      <c r="E39" s="11">
        <f t="shared" si="4"/>
        <v>2.5563606771597636</v>
      </c>
      <c r="F39" s="11">
        <f t="shared" si="4"/>
        <v>3.6872923965286004</v>
      </c>
      <c r="G39" s="11">
        <f t="shared" si="4"/>
        <v>3.6259973853451672</v>
      </c>
      <c r="H39" s="11">
        <f t="shared" si="4"/>
        <v>3.526689534812624</v>
      </c>
      <c r="I39" s="13"/>
      <c r="J39" s="13"/>
      <c r="K39" s="13"/>
      <c r="L39" s="13"/>
    </row>
    <row r="40" spans="1:12" ht="12.75">
      <c r="A40">
        <v>1999.37982134256</v>
      </c>
      <c r="B40" s="19">
        <f t="shared" si="5"/>
        <v>36299.72974537005</v>
      </c>
      <c r="C40" s="11">
        <v>49.1800430879712</v>
      </c>
      <c r="D40" s="11">
        <f t="shared" si="2"/>
        <v>1.0855710166606816</v>
      </c>
      <c r="E40" s="11">
        <f t="shared" si="4"/>
        <v>2.7137627685457786</v>
      </c>
      <c r="F40" s="11">
        <f t="shared" si="4"/>
        <v>3.8535164340394954</v>
      </c>
      <c r="G40" s="11">
        <f t="shared" si="4"/>
        <v>3.7793367383841985</v>
      </c>
      <c r="H40" s="11">
        <f t="shared" si="4"/>
        <v>3.665403029802512</v>
      </c>
      <c r="I40" s="13"/>
      <c r="J40" s="13"/>
      <c r="K40" s="13"/>
      <c r="L40" s="13"/>
    </row>
    <row r="41" spans="1:12" ht="12.75">
      <c r="A41">
        <v>1999.62907797171</v>
      </c>
      <c r="B41" s="19">
        <f t="shared" si="5"/>
        <v>36390.77072916712</v>
      </c>
      <c r="C41" s="11">
        <v>45.8476938888888</v>
      </c>
      <c r="D41" s="11">
        <f t="shared" si="2"/>
        <v>1.0533471999055548</v>
      </c>
      <c r="E41" s="11">
        <f t="shared" si="4"/>
        <v>2.623389458266664</v>
      </c>
      <c r="F41" s="11">
        <f t="shared" si="4"/>
        <v>3.7580779529777755</v>
      </c>
      <c r="G41" s="11">
        <f t="shared" si="4"/>
        <v>3.6912960725444415</v>
      </c>
      <c r="H41" s="11">
        <f t="shared" si="4"/>
        <v>3.5857598839444424</v>
      </c>
      <c r="I41" s="13"/>
      <c r="J41" s="13"/>
      <c r="K41" s="13"/>
      <c r="L41" s="13"/>
    </row>
    <row r="42" spans="1:12" ht="12.75">
      <c r="A42">
        <v>1999.88263572008</v>
      </c>
      <c r="B42" s="19">
        <f t="shared" si="5"/>
        <v>36483.382696759254</v>
      </c>
      <c r="C42" s="11">
        <v>46.3500322138451</v>
      </c>
      <c r="D42" s="11">
        <f t="shared" si="2"/>
        <v>1.0582048115078821</v>
      </c>
      <c r="E42" s="11">
        <f t="shared" si="4"/>
        <v>2.6370128736394784</v>
      </c>
      <c r="F42" s="11">
        <f t="shared" si="4"/>
        <v>3.7724649226045237</v>
      </c>
      <c r="G42" s="11">
        <f t="shared" si="4"/>
        <v>3.704567851089787</v>
      </c>
      <c r="H42" s="11">
        <f t="shared" si="4"/>
        <v>3.5977657699108985</v>
      </c>
      <c r="I42" s="13"/>
      <c r="J42" s="13"/>
      <c r="K42" s="13"/>
      <c r="L42" s="13"/>
    </row>
    <row r="43" spans="1:12" ht="12.75">
      <c r="A43">
        <v>2000.13182063909</v>
      </c>
      <c r="B43" s="19">
        <f t="shared" si="5"/>
        <v>36574.1474884276</v>
      </c>
      <c r="C43" s="11">
        <v>45.6807517956903</v>
      </c>
      <c r="D43" s="11">
        <f t="shared" si="2"/>
        <v>1.0517328698643251</v>
      </c>
      <c r="E43" s="11">
        <f t="shared" si="4"/>
        <v>2.6188619886991207</v>
      </c>
      <c r="F43" s="11">
        <f t="shared" si="4"/>
        <v>3.7532967314285703</v>
      </c>
      <c r="G43" s="11">
        <f t="shared" si="4"/>
        <v>3.686885462442137</v>
      </c>
      <c r="H43" s="11">
        <f t="shared" si="4"/>
        <v>3.5817699679169985</v>
      </c>
      <c r="I43" s="13"/>
      <c r="J43" s="13"/>
      <c r="K43" s="13"/>
      <c r="L43" s="13"/>
    </row>
    <row r="44" spans="1:12" ht="12.75">
      <c r="A44">
        <v>2000.39499229979</v>
      </c>
      <c r="B44" s="19">
        <f t="shared" si="5"/>
        <v>36670.270937498266</v>
      </c>
      <c r="C44" s="11">
        <v>42.8720559254327</v>
      </c>
      <c r="D44" s="11">
        <f t="shared" si="2"/>
        <v>1.0245727807989342</v>
      </c>
      <c r="E44" s="11">
        <f t="shared" si="4"/>
        <v>2.5426901566977342</v>
      </c>
      <c r="F44" s="11">
        <f t="shared" si="4"/>
        <v>3.6728556817043927</v>
      </c>
      <c r="G44" s="11">
        <f t="shared" si="4"/>
        <v>3.6126797175499314</v>
      </c>
      <c r="H44" s="11">
        <f t="shared" si="4"/>
        <v>3.5146421366178418</v>
      </c>
      <c r="I44" s="13"/>
      <c r="J44" s="13"/>
      <c r="K44" s="13"/>
      <c r="L44" s="13"/>
    </row>
    <row r="45" spans="1:12" ht="12.75">
      <c r="A45">
        <v>2000.64504784901</v>
      </c>
      <c r="B45" s="19">
        <f t="shared" si="5"/>
        <v>36761.60372685094</v>
      </c>
      <c r="C45" s="11">
        <v>51.4605415778251</v>
      </c>
      <c r="D45" s="11">
        <f t="shared" si="2"/>
        <v>1.1076234370575686</v>
      </c>
      <c r="E45" s="11">
        <f t="shared" si="4"/>
        <v>2.7756098875906163</v>
      </c>
      <c r="F45" s="11">
        <f t="shared" si="4"/>
        <v>3.9188299107889106</v>
      </c>
      <c r="G45" s="11">
        <f t="shared" si="4"/>
        <v>3.8395875084861384</v>
      </c>
      <c r="H45" s="11">
        <f t="shared" si="4"/>
        <v>3.7199069437100203</v>
      </c>
      <c r="I45" s="13"/>
      <c r="J45" s="13"/>
      <c r="K45" s="13"/>
      <c r="L45" s="13"/>
    </row>
    <row r="46" spans="1:12" ht="12.75">
      <c r="A46">
        <v>2000.90217725683</v>
      </c>
      <c r="B46" s="19">
        <f t="shared" si="5"/>
        <v>36855.520243057195</v>
      </c>
      <c r="C46" s="11">
        <v>51.2022335766423</v>
      </c>
      <c r="D46" s="11">
        <f t="shared" si="2"/>
        <v>1.105125598686131</v>
      </c>
      <c r="E46" s="11">
        <f t="shared" si="4"/>
        <v>2.7686045745985393</v>
      </c>
      <c r="F46" s="11">
        <f t="shared" si="4"/>
        <v>3.9114319696350357</v>
      </c>
      <c r="G46" s="11">
        <f t="shared" si="4"/>
        <v>3.832763011094889</v>
      </c>
      <c r="H46" s="11">
        <f t="shared" si="4"/>
        <v>3.7137333824817516</v>
      </c>
      <c r="I46" s="13"/>
      <c r="J46" s="13"/>
      <c r="K46" s="13"/>
      <c r="L46" s="13"/>
    </row>
    <row r="47" spans="1:12" ht="12.75">
      <c r="A47">
        <v>2001.15132202702</v>
      </c>
      <c r="B47" s="19">
        <f t="shared" si="5"/>
        <v>36947.27037036901</v>
      </c>
      <c r="C47" s="11">
        <v>44.2601319444445</v>
      </c>
      <c r="D47" s="11">
        <f t="shared" si="2"/>
        <v>1.0379954759027783</v>
      </c>
      <c r="E47" s="11">
        <f t="shared" si="4"/>
        <v>2.5803347783333344</v>
      </c>
      <c r="F47" s="11">
        <f t="shared" si="4"/>
        <v>3.712610178888891</v>
      </c>
      <c r="G47" s="11">
        <f t="shared" si="4"/>
        <v>3.6493526859722234</v>
      </c>
      <c r="H47" s="11">
        <f t="shared" si="4"/>
        <v>3.547817153472224</v>
      </c>
      <c r="I47" s="13"/>
      <c r="J47" s="13"/>
      <c r="K47" s="13"/>
      <c r="L47" s="13"/>
    </row>
    <row r="48" spans="1:12" ht="12.75">
      <c r="A48">
        <v>2001.4361739169</v>
      </c>
      <c r="B48" s="19">
        <f t="shared" si="5"/>
        <v>37051.31252314776</v>
      </c>
      <c r="C48" s="11">
        <v>52.355164893617</v>
      </c>
      <c r="D48" s="11">
        <f t="shared" si="2"/>
        <v>1.1162744445212764</v>
      </c>
      <c r="E48" s="11">
        <f t="shared" si="4"/>
        <v>2.799872071914893</v>
      </c>
      <c r="F48" s="11">
        <f t="shared" si="4"/>
        <v>3.944451922553191</v>
      </c>
      <c r="G48" s="11">
        <f t="shared" si="4"/>
        <v>3.8632234564893606</v>
      </c>
      <c r="H48" s="11">
        <f t="shared" si="4"/>
        <v>3.741288440957447</v>
      </c>
      <c r="I48" s="13"/>
      <c r="J48" s="13"/>
      <c r="K48" s="13"/>
      <c r="L48" s="13"/>
    </row>
    <row r="49" spans="1:12" ht="12.75">
      <c r="A49">
        <v>2001.68543365148</v>
      </c>
      <c r="B49" s="19">
        <f t="shared" si="5"/>
        <v>37142.35464120308</v>
      </c>
      <c r="C49" s="11">
        <v>52.8165402489627</v>
      </c>
      <c r="D49" s="11">
        <f t="shared" si="2"/>
        <v>1.1207359442074694</v>
      </c>
      <c r="E49" s="11">
        <f aca="true" t="shared" si="6" ref="E49:H62">E$4+E$5*$C49/1000</f>
        <v>2.8123845715518683</v>
      </c>
      <c r="F49" s="11">
        <f t="shared" si="6"/>
        <v>3.957665712730292</v>
      </c>
      <c r="G49" s="11">
        <f t="shared" si="6"/>
        <v>3.875412993377594</v>
      </c>
      <c r="H49" s="11">
        <f t="shared" si="6"/>
        <v>3.752315311950209</v>
      </c>
      <c r="I49" s="13"/>
      <c r="J49" s="13"/>
      <c r="K49" s="13"/>
      <c r="L49" s="13"/>
    </row>
    <row r="50" spans="1:12" ht="12.75">
      <c r="A50">
        <v>2001.93469085102</v>
      </c>
      <c r="B50" s="19">
        <f t="shared" si="5"/>
        <v>37233.395833335024</v>
      </c>
      <c r="C50" s="11">
        <v>48.2496766917293</v>
      </c>
      <c r="D50" s="11">
        <f t="shared" si="2"/>
        <v>1.0765743736090223</v>
      </c>
      <c r="E50" s="11">
        <f t="shared" si="6"/>
        <v>2.6885312318796983</v>
      </c>
      <c r="F50" s="11">
        <f t="shared" si="6"/>
        <v>3.8268707404511275</v>
      </c>
      <c r="G50" s="11">
        <f t="shared" si="6"/>
        <v>3.7547564581954873</v>
      </c>
      <c r="H50" s="11">
        <f t="shared" si="6"/>
        <v>3.6431672729323306</v>
      </c>
      <c r="I50" s="13"/>
      <c r="J50" s="13"/>
      <c r="K50" s="13"/>
      <c r="L50" s="13"/>
    </row>
    <row r="51" spans="1:12" ht="12.75">
      <c r="A51">
        <v>2002.18417699698</v>
      </c>
      <c r="B51" s="19">
        <f t="shared" si="5"/>
        <v>37324.27064814699</v>
      </c>
      <c r="C51" s="11">
        <v>36.9695815147625</v>
      </c>
      <c r="D51" s="11">
        <f t="shared" si="2"/>
        <v>0.9674958532477533</v>
      </c>
      <c r="E51" s="11">
        <f t="shared" si="6"/>
        <v>2.382615050680359</v>
      </c>
      <c r="F51" s="11">
        <f t="shared" si="6"/>
        <v>3.503808814582798</v>
      </c>
      <c r="G51" s="11">
        <f t="shared" si="6"/>
        <v>3.4567363436200247</v>
      </c>
      <c r="H51" s="11">
        <f t="shared" si="6"/>
        <v>3.373572998202824</v>
      </c>
      <c r="I51" s="13"/>
      <c r="J51" s="13"/>
      <c r="K51" s="13"/>
      <c r="L51" s="13"/>
    </row>
    <row r="52" spans="1:12" ht="12.75">
      <c r="A52">
        <v>2002.43332344665</v>
      </c>
      <c r="B52" s="19">
        <f t="shared" si="5"/>
        <v>37415.27138888895</v>
      </c>
      <c r="C52" s="11">
        <v>41.7664602446483</v>
      </c>
      <c r="D52" s="11">
        <f t="shared" si="2"/>
        <v>1.0138816705657492</v>
      </c>
      <c r="E52" s="11">
        <f t="shared" si="6"/>
        <v>2.5127064018348615</v>
      </c>
      <c r="F52" s="11">
        <f t="shared" si="6"/>
        <v>3.6411914214067274</v>
      </c>
      <c r="G52" s="11">
        <f t="shared" si="6"/>
        <v>3.5834698796636077</v>
      </c>
      <c r="H52" s="11">
        <f t="shared" si="6"/>
        <v>3.488218399847095</v>
      </c>
      <c r="I52" s="13"/>
      <c r="J52" s="13"/>
      <c r="K52" s="13"/>
      <c r="L52" s="13"/>
    </row>
    <row r="53" spans="1:12" ht="12.75">
      <c r="A53">
        <v>2002.68257903009</v>
      </c>
      <c r="B53" s="19">
        <f t="shared" si="5"/>
        <v>37506.31199074037</v>
      </c>
      <c r="C53" s="11">
        <v>42.2932886850152</v>
      </c>
      <c r="D53" s="11">
        <f t="shared" si="2"/>
        <v>1.018976101584097</v>
      </c>
      <c r="E53" s="11">
        <f t="shared" si="6"/>
        <v>2.526993989137612</v>
      </c>
      <c r="F53" s="11">
        <f t="shared" si="6"/>
        <v>3.6562797879388356</v>
      </c>
      <c r="G53" s="11">
        <f t="shared" si="6"/>
        <v>3.5973886870581007</v>
      </c>
      <c r="H53" s="11">
        <f t="shared" si="6"/>
        <v>3.5008095995718636</v>
      </c>
      <c r="I53" s="13"/>
      <c r="J53" s="13"/>
      <c r="K53" s="13"/>
      <c r="L53" s="13"/>
    </row>
    <row r="54" spans="1:12" ht="12.75">
      <c r="A54">
        <v>2002.94427196618</v>
      </c>
      <c r="B54" s="19">
        <f t="shared" si="5"/>
        <v>37601.89533564723</v>
      </c>
      <c r="C54" s="11">
        <v>43.1343390985326</v>
      </c>
      <c r="D54" s="11">
        <f t="shared" si="2"/>
        <v>1.0271090590828102</v>
      </c>
      <c r="E54" s="11">
        <f t="shared" si="6"/>
        <v>2.549803276352204</v>
      </c>
      <c r="F54" s="11">
        <f t="shared" si="6"/>
        <v>3.680367471781974</v>
      </c>
      <c r="G54" s="11">
        <f t="shared" si="6"/>
        <v>3.619609238983231</v>
      </c>
      <c r="H54" s="11">
        <f t="shared" si="6"/>
        <v>3.5209107044549297</v>
      </c>
      <c r="I54" s="13"/>
      <c r="J54" s="13"/>
      <c r="K54" s="13"/>
      <c r="L54" s="13"/>
    </row>
    <row r="55" spans="1:12" ht="12.75">
      <c r="A55">
        <v>2003.19353014805</v>
      </c>
      <c r="B55" s="19">
        <f t="shared" si="5"/>
        <v>37692.686886575284</v>
      </c>
      <c r="C55" s="11">
        <v>42.8784896597732</v>
      </c>
      <c r="D55" s="11">
        <f t="shared" si="2"/>
        <v>1.0246349950100069</v>
      </c>
      <c r="E55" s="11">
        <f t="shared" si="6"/>
        <v>2.542864639573049</v>
      </c>
      <c r="F55" s="11">
        <f t="shared" si="6"/>
        <v>3.6730399438559047</v>
      </c>
      <c r="G55" s="11">
        <f t="shared" si="6"/>
        <v>3.6128496968112076</v>
      </c>
      <c r="H55" s="11">
        <f t="shared" si="6"/>
        <v>3.5147959028685802</v>
      </c>
      <c r="I55" s="13"/>
      <c r="J55" s="13"/>
      <c r="K55" s="13"/>
      <c r="L55" s="13"/>
    </row>
    <row r="56" spans="1:12" ht="12.75">
      <c r="A56">
        <v>2003.44278864679</v>
      </c>
      <c r="B56" s="19">
        <f t="shared" si="5"/>
        <v>37783.72855324003</v>
      </c>
      <c r="C56" s="11">
        <v>42.7965504132232</v>
      </c>
      <c r="D56" s="11">
        <f t="shared" si="2"/>
        <v>1.0238426424958682</v>
      </c>
      <c r="E56" s="11">
        <f t="shared" si="6"/>
        <v>2.540642447206613</v>
      </c>
      <c r="F56" s="11">
        <f t="shared" si="6"/>
        <v>3.6706932038347126</v>
      </c>
      <c r="G56" s="11">
        <f t="shared" si="6"/>
        <v>3.6106848619173566</v>
      </c>
      <c r="H56" s="11">
        <f t="shared" si="6"/>
        <v>3.512837554876035</v>
      </c>
      <c r="I56" s="13"/>
      <c r="J56" s="13"/>
      <c r="K56" s="13"/>
      <c r="L56" s="13"/>
    </row>
    <row r="57" spans="1:12" ht="12.75">
      <c r="A57">
        <v>2003.7382488212</v>
      </c>
      <c r="B57" s="19">
        <f t="shared" si="5"/>
        <v>37891.64538194327</v>
      </c>
      <c r="C57" s="11">
        <v>43.4800425240054</v>
      </c>
      <c r="D57" s="11">
        <f t="shared" si="2"/>
        <v>1.0304520112071323</v>
      </c>
      <c r="E57" s="11">
        <f t="shared" si="6"/>
        <v>2.559178753251026</v>
      </c>
      <c r="F57" s="11">
        <f t="shared" si="6"/>
        <v>3.6902684178875145</v>
      </c>
      <c r="G57" s="11">
        <f t="shared" si="6"/>
        <v>3.6287427234842218</v>
      </c>
      <c r="H57" s="11">
        <f t="shared" si="6"/>
        <v>3.5291730163237296</v>
      </c>
      <c r="I57" s="13"/>
      <c r="J57" s="13"/>
      <c r="K57" s="13"/>
      <c r="L57" s="13"/>
    </row>
    <row r="58" spans="1:12" ht="12.75">
      <c r="A58">
        <v>2003.98750703476</v>
      </c>
      <c r="B58" s="19">
        <f t="shared" si="5"/>
        <v>37982.6869444461</v>
      </c>
      <c r="C58" s="11">
        <v>42.3996614906832</v>
      </c>
      <c r="D58" s="11">
        <f t="shared" si="2"/>
        <v>1.0200047266149066</v>
      </c>
      <c r="E58" s="11">
        <f t="shared" si="6"/>
        <v>2.5298788196273283</v>
      </c>
      <c r="F58" s="11">
        <f t="shared" si="6"/>
        <v>3.659326305093167</v>
      </c>
      <c r="G58" s="11">
        <f t="shared" si="6"/>
        <v>3.6001990565838495</v>
      </c>
      <c r="H58" s="11">
        <f t="shared" si="6"/>
        <v>3.503351909627329</v>
      </c>
      <c r="I58" s="13"/>
      <c r="J58" s="13"/>
      <c r="K58" s="13"/>
      <c r="L58" s="13"/>
    </row>
    <row r="59" spans="1:12" ht="12.75">
      <c r="A59">
        <v>2004.23676534337</v>
      </c>
      <c r="B59" s="19">
        <f t="shared" si="5"/>
        <v>38073.478541665914</v>
      </c>
      <c r="C59" s="11">
        <v>39.3851204690833</v>
      </c>
      <c r="D59" s="11">
        <f t="shared" si="2"/>
        <v>0.9908541149360355</v>
      </c>
      <c r="E59" s="11">
        <f t="shared" si="6"/>
        <v>2.4481244671215387</v>
      </c>
      <c r="F59" s="11">
        <f t="shared" si="6"/>
        <v>3.5729898502345456</v>
      </c>
      <c r="G59" s="11">
        <f t="shared" si="6"/>
        <v>3.5205548827931805</v>
      </c>
      <c r="H59" s="11">
        <f t="shared" si="6"/>
        <v>3.4313043792110913</v>
      </c>
      <c r="I59" s="13"/>
      <c r="J59" s="13"/>
      <c r="K59" s="13"/>
      <c r="L59" s="13"/>
    </row>
    <row r="60" spans="1:12" ht="12.75">
      <c r="A60">
        <v>2004.48602387381</v>
      </c>
      <c r="B60" s="19">
        <f t="shared" si="5"/>
        <v>38164.52021990908</v>
      </c>
      <c r="C60" s="11">
        <v>38.0125973187686</v>
      </c>
      <c r="D60" s="11">
        <f t="shared" si="2"/>
        <v>0.9775818160724923</v>
      </c>
      <c r="E60" s="11">
        <f t="shared" si="6"/>
        <v>2.410901639285004</v>
      </c>
      <c r="F60" s="11">
        <f t="shared" si="6"/>
        <v>3.5336807872095326</v>
      </c>
      <c r="G60" s="11">
        <f t="shared" si="6"/>
        <v>3.4842928211618656</v>
      </c>
      <c r="H60" s="11">
        <f t="shared" si="6"/>
        <v>3.39850107591857</v>
      </c>
      <c r="I60" s="13"/>
      <c r="J60" s="13"/>
      <c r="K60" s="13"/>
      <c r="L60" s="13"/>
    </row>
    <row r="61" spans="1:12" ht="12.75">
      <c r="A61">
        <v>2004.73516832712</v>
      </c>
      <c r="B61" s="19">
        <f t="shared" si="5"/>
        <v>38255.52023148056</v>
      </c>
      <c r="C61" s="11">
        <v>32.8794402173913</v>
      </c>
      <c r="D61" s="11">
        <f t="shared" si="2"/>
        <v>0.9279441869021738</v>
      </c>
      <c r="E61" s="11">
        <f t="shared" si="6"/>
        <v>2.271690418695652</v>
      </c>
      <c r="F61" s="11">
        <f t="shared" si="6"/>
        <v>3.386667167826087</v>
      </c>
      <c r="G61" s="11">
        <f t="shared" si="6"/>
        <v>3.3486748105434776</v>
      </c>
      <c r="H61" s="11">
        <f t="shared" si="6"/>
        <v>3.2758186211956524</v>
      </c>
      <c r="I61" s="13"/>
      <c r="J61" s="13"/>
      <c r="K61" s="13"/>
      <c r="L61" s="13"/>
    </row>
    <row r="62" spans="1:12" ht="12.75">
      <c r="A62">
        <v>2004.98454093467</v>
      </c>
      <c r="B62" s="19">
        <f t="shared" si="5"/>
        <v>38346.60357638818</v>
      </c>
      <c r="C62" s="11">
        <v>37.0524546232877</v>
      </c>
      <c r="D62" s="11">
        <f t="shared" si="2"/>
        <v>0.968297236207192</v>
      </c>
      <c r="E62" s="11">
        <f t="shared" si="6"/>
        <v>2.3848625693835626</v>
      </c>
      <c r="F62" s="11">
        <f t="shared" si="6"/>
        <v>3.50618230041096</v>
      </c>
      <c r="G62" s="11">
        <f t="shared" si="6"/>
        <v>3.4589258511472605</v>
      </c>
      <c r="H62" s="11">
        <f t="shared" si="6"/>
        <v>3.3755536654965765</v>
      </c>
      <c r="I62" s="13"/>
      <c r="J62" s="13"/>
      <c r="K62" s="13"/>
      <c r="L62" s="1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">
      <selection activeCell="G2" sqref="G2"/>
    </sheetView>
  </sheetViews>
  <sheetFormatPr defaultColWidth="9.140625" defaultRowHeight="12.75"/>
  <cols>
    <col min="5" max="5" width="14.57421875" style="0" customWidth="1"/>
    <col min="6" max="6" width="12.57421875" style="0" customWidth="1"/>
  </cols>
  <sheetData>
    <row r="1" spans="1:7" s="9" customFormat="1" ht="12.75">
      <c r="A1" s="9" t="s">
        <v>241</v>
      </c>
      <c r="B1" s="9" t="s">
        <v>242</v>
      </c>
      <c r="C1" s="9" t="s">
        <v>245</v>
      </c>
      <c r="D1" s="9" t="s">
        <v>37</v>
      </c>
      <c r="E1" s="9" t="s">
        <v>243</v>
      </c>
      <c r="F1" s="9" t="s">
        <v>244</v>
      </c>
      <c r="G1" s="9" t="s">
        <v>246</v>
      </c>
    </row>
    <row r="2" spans="1:7" ht="12.75">
      <c r="A2">
        <v>6</v>
      </c>
      <c r="B2" t="s">
        <v>214</v>
      </c>
      <c r="C2" s="19">
        <f aca="true" t="shared" si="0" ref="C2:C33">B2+0</f>
        <v>25993</v>
      </c>
      <c r="D2">
        <v>25</v>
      </c>
      <c r="E2" s="19">
        <f aca="true" t="shared" si="1" ref="E2:E33">B2+D2/24</f>
        <v>25994.041666666668</v>
      </c>
      <c r="F2">
        <f>LOOKUP(E2,Sheet2!$B$7:$B$62,Sheet2!$I$7:$I$62)</f>
        <v>3.455</v>
      </c>
      <c r="G2">
        <f>IF(F2&gt;2.7,F2,"")</f>
        <v>3.455</v>
      </c>
    </row>
    <row r="3" spans="1:7" ht="12.75">
      <c r="A3">
        <v>9</v>
      </c>
      <c r="B3" t="s">
        <v>235</v>
      </c>
      <c r="C3" s="19">
        <f t="shared" si="0"/>
        <v>26573</v>
      </c>
      <c r="D3">
        <v>13414</v>
      </c>
      <c r="E3" s="19">
        <f t="shared" si="1"/>
        <v>27131.916666666668</v>
      </c>
      <c r="F3">
        <f>LOOKUP(E3,Sheet2!$B$7:$B$62,Sheet2!$L$7:$L$62)</f>
        <v>3.7150000000000007</v>
      </c>
      <c r="G3">
        <f aca="true" t="shared" si="2" ref="G3:G66">IF(F3&gt;2.7,F3,"")</f>
        <v>3.7150000000000007</v>
      </c>
    </row>
    <row r="4" spans="1:7" ht="12.75">
      <c r="A4">
        <v>6</v>
      </c>
      <c r="B4" t="s">
        <v>215</v>
      </c>
      <c r="C4" s="19">
        <f t="shared" si="0"/>
        <v>26696</v>
      </c>
      <c r="D4">
        <v>15943</v>
      </c>
      <c r="E4" s="19">
        <f t="shared" si="1"/>
        <v>27360.291666666668</v>
      </c>
      <c r="F4">
        <f>LOOKUP(E4,Sheet2!$B$7:$B$62,Sheet2!$I$7:$I$62)</f>
        <v>3.455</v>
      </c>
      <c r="G4">
        <f t="shared" si="2"/>
        <v>3.455</v>
      </c>
    </row>
    <row r="5" spans="1:7" ht="12.75">
      <c r="A5">
        <v>1</v>
      </c>
      <c r="B5" s="19" t="s">
        <v>147</v>
      </c>
      <c r="C5" s="19">
        <f t="shared" si="0"/>
        <v>26877</v>
      </c>
      <c r="D5">
        <v>22269</v>
      </c>
      <c r="E5" s="19">
        <f t="shared" si="1"/>
        <v>27804.875</v>
      </c>
      <c r="F5">
        <f>LOOKUP(E5,Sheet2!$B$7:$B$62,Sheet2!$D$7:$D$62)</f>
        <v>1.0935</v>
      </c>
    </row>
    <row r="6" spans="1:7" ht="12.75">
      <c r="A6">
        <v>7</v>
      </c>
      <c r="B6" t="s">
        <v>223</v>
      </c>
      <c r="C6" s="19">
        <f t="shared" si="0"/>
        <v>26969</v>
      </c>
      <c r="D6">
        <v>10265</v>
      </c>
      <c r="E6" s="19">
        <f t="shared" si="1"/>
        <v>27396.708333333332</v>
      </c>
      <c r="F6">
        <f>LOOKUP(E6,Sheet2!$B$7:$B$62,Sheet2!$J$7:$J$62)</f>
        <v>3.7249999999999996</v>
      </c>
      <c r="G6">
        <f t="shared" si="2"/>
        <v>3.7249999999999996</v>
      </c>
    </row>
    <row r="7" spans="1:7" ht="12.75">
      <c r="A7">
        <v>4</v>
      </c>
      <c r="B7" t="s">
        <v>185</v>
      </c>
      <c r="C7" s="19">
        <f t="shared" si="0"/>
        <v>27061</v>
      </c>
      <c r="D7">
        <v>10452</v>
      </c>
      <c r="E7" s="19">
        <f t="shared" si="1"/>
        <v>27496.5</v>
      </c>
      <c r="F7">
        <f>LOOKUP(E7,Sheet2!$B$7:$B$62,Sheet2!$G$7:$G$62)</f>
        <v>3.8009999999999993</v>
      </c>
      <c r="G7">
        <f t="shared" si="2"/>
        <v>3.8009999999999993</v>
      </c>
    </row>
    <row r="8" spans="1:7" ht="12.75">
      <c r="A8">
        <v>8</v>
      </c>
      <c r="B8" t="s">
        <v>230</v>
      </c>
      <c r="C8" s="19">
        <f t="shared" si="0"/>
        <v>27791</v>
      </c>
      <c r="D8">
        <v>16640</v>
      </c>
      <c r="E8" s="19">
        <f t="shared" si="1"/>
        <v>28484.333333333332</v>
      </c>
      <c r="F8">
        <f>LOOKUP(E8,Sheet2!$B$7:$B$62,Sheet2!$K$7:$K$62)</f>
        <v>3.725</v>
      </c>
      <c r="G8">
        <f t="shared" si="2"/>
        <v>3.725</v>
      </c>
    </row>
    <row r="9" spans="1:7" ht="12.75">
      <c r="A9">
        <v>6</v>
      </c>
      <c r="B9" t="s">
        <v>216</v>
      </c>
      <c r="C9" s="19">
        <f t="shared" si="0"/>
        <v>27942</v>
      </c>
      <c r="D9">
        <v>16766</v>
      </c>
      <c r="E9" s="19">
        <f t="shared" si="1"/>
        <v>28640.583333333332</v>
      </c>
      <c r="F9">
        <f>LOOKUP(E9,Sheet2!$B$7:$B$62,Sheet2!$I$7:$I$62)</f>
        <v>4.13</v>
      </c>
      <c r="G9">
        <f t="shared" si="2"/>
        <v>4.13</v>
      </c>
    </row>
    <row r="10" spans="1:7" ht="12.75">
      <c r="A10">
        <v>7</v>
      </c>
      <c r="B10" t="s">
        <v>224</v>
      </c>
      <c r="C10" s="19">
        <f t="shared" si="0"/>
        <v>28034</v>
      </c>
      <c r="D10">
        <v>13736</v>
      </c>
      <c r="E10" s="19">
        <f t="shared" si="1"/>
        <v>28606.333333333332</v>
      </c>
      <c r="F10">
        <f>LOOKUP(E10,Sheet2!$B$7:$B$62,Sheet2!$J$7:$J$62)</f>
        <v>4.37</v>
      </c>
      <c r="G10">
        <f t="shared" si="2"/>
        <v>4.37</v>
      </c>
    </row>
    <row r="11" spans="1:7" ht="12.75">
      <c r="A11">
        <v>3</v>
      </c>
      <c r="B11" t="s">
        <v>169</v>
      </c>
      <c r="C11" s="19">
        <f t="shared" si="0"/>
        <v>28430</v>
      </c>
      <c r="D11">
        <v>13779</v>
      </c>
      <c r="E11" s="19">
        <f t="shared" si="1"/>
        <v>29004.125</v>
      </c>
      <c r="F11">
        <f>LOOKUP(E11,Sheet2!$B$7:$B$62,Sheet2!$F$7:$F$62)</f>
        <v>4.7362</v>
      </c>
      <c r="G11">
        <f t="shared" si="2"/>
        <v>4.7362</v>
      </c>
    </row>
    <row r="12" spans="1:7" ht="12.75">
      <c r="A12">
        <v>5</v>
      </c>
      <c r="B12" t="s">
        <v>199</v>
      </c>
      <c r="C12" s="19">
        <f t="shared" si="0"/>
        <v>28460</v>
      </c>
      <c r="D12">
        <v>20340</v>
      </c>
      <c r="E12" s="19">
        <f t="shared" si="1"/>
        <v>29307.5</v>
      </c>
      <c r="F12">
        <f>LOOKUP(E12,Sheet2!$B$7:$B$62,Sheet2!$H$7:$H$62)</f>
        <v>4.402000000000001</v>
      </c>
      <c r="G12">
        <f t="shared" si="2"/>
        <v>4.402000000000001</v>
      </c>
    </row>
    <row r="13" spans="1:7" ht="12.75">
      <c r="A13">
        <v>1</v>
      </c>
      <c r="B13" t="s">
        <v>148</v>
      </c>
      <c r="C13" s="19">
        <f t="shared" si="0"/>
        <v>28522</v>
      </c>
      <c r="D13">
        <v>21983</v>
      </c>
      <c r="E13" s="19">
        <f t="shared" si="1"/>
        <v>29437.958333333332</v>
      </c>
      <c r="F13">
        <f>LOOKUP(E13,Sheet2!$B$7:$B$62,Sheet2!$D$7:$D$62)</f>
        <v>1.3836</v>
      </c>
    </row>
    <row r="14" spans="1:7" ht="12.75">
      <c r="A14">
        <v>6</v>
      </c>
      <c r="B14" t="s">
        <v>217</v>
      </c>
      <c r="C14" s="19">
        <f t="shared" si="0"/>
        <v>28550</v>
      </c>
      <c r="D14">
        <v>10634</v>
      </c>
      <c r="E14" s="19">
        <f t="shared" si="1"/>
        <v>28993.083333333332</v>
      </c>
      <c r="F14">
        <f>LOOKUP(E14,Sheet2!$B$7:$B$62,Sheet2!$I$7:$I$62)</f>
        <v>4.13</v>
      </c>
      <c r="G14">
        <f t="shared" si="2"/>
        <v>4.13</v>
      </c>
    </row>
    <row r="15" spans="1:7" ht="12.75">
      <c r="A15">
        <v>8</v>
      </c>
      <c r="B15" t="s">
        <v>217</v>
      </c>
      <c r="C15" s="19">
        <f t="shared" si="0"/>
        <v>28550</v>
      </c>
      <c r="D15">
        <v>22874</v>
      </c>
      <c r="E15" s="19">
        <f t="shared" si="1"/>
        <v>29503.083333333332</v>
      </c>
      <c r="F15">
        <f>LOOKUP(E15,Sheet2!$B$7:$B$62,Sheet2!$K$7:$K$62)</f>
        <v>4.34</v>
      </c>
      <c r="G15">
        <f t="shared" si="2"/>
        <v>4.34</v>
      </c>
    </row>
    <row r="16" spans="1:7" ht="12.75">
      <c r="A16">
        <v>9</v>
      </c>
      <c r="B16" t="s">
        <v>217</v>
      </c>
      <c r="C16" s="19">
        <f t="shared" si="0"/>
        <v>28550</v>
      </c>
      <c r="D16">
        <v>13853</v>
      </c>
      <c r="E16" s="19">
        <f t="shared" si="1"/>
        <v>29127.208333333332</v>
      </c>
      <c r="F16">
        <f>LOOKUP(E16,Sheet2!$B$7:$B$62,Sheet2!$L$7:$L$62)</f>
        <v>4.2940000000000005</v>
      </c>
      <c r="G16">
        <f t="shared" si="2"/>
        <v>4.2940000000000005</v>
      </c>
    </row>
    <row r="17" spans="1:7" ht="12.75">
      <c r="A17">
        <v>2</v>
      </c>
      <c r="B17" t="s">
        <v>159</v>
      </c>
      <c r="C17" s="19">
        <f t="shared" si="0"/>
        <v>28581</v>
      </c>
      <c r="D17">
        <v>15843</v>
      </c>
      <c r="E17" s="19">
        <f t="shared" si="1"/>
        <v>29241.125</v>
      </c>
      <c r="F17">
        <f>LOOKUP(E17,Sheet2!$B$7:$B$62,Sheet2!$E$7:$E$62)</f>
        <v>3.5496</v>
      </c>
      <c r="G17">
        <f t="shared" si="2"/>
        <v>3.5496</v>
      </c>
    </row>
    <row r="18" spans="1:7" ht="12.75">
      <c r="A18">
        <v>4</v>
      </c>
      <c r="B18" t="s">
        <v>186</v>
      </c>
      <c r="C18" s="19">
        <f t="shared" si="0"/>
        <v>28611</v>
      </c>
      <c r="D18">
        <v>13594</v>
      </c>
      <c r="E18" s="19">
        <f t="shared" si="1"/>
        <v>29177.416666666668</v>
      </c>
      <c r="F18">
        <f>LOOKUP(E18,Sheet2!$B$7:$B$62,Sheet2!$G$7:$G$62)</f>
        <v>4.593599999999999</v>
      </c>
      <c r="G18">
        <f t="shared" si="2"/>
        <v>4.593599999999999</v>
      </c>
    </row>
    <row r="19" spans="1:7" ht="12.75">
      <c r="A19">
        <v>3</v>
      </c>
      <c r="B19" t="s">
        <v>170</v>
      </c>
      <c r="C19" s="19">
        <f t="shared" si="0"/>
        <v>28703</v>
      </c>
      <c r="D19">
        <v>8568</v>
      </c>
      <c r="E19" s="19">
        <f t="shared" si="1"/>
        <v>29060</v>
      </c>
      <c r="F19">
        <f>LOOKUP(E19,Sheet2!$B$7:$B$62,Sheet2!$F$7:$F$62)</f>
        <v>4.7362</v>
      </c>
      <c r="G19">
        <f t="shared" si="2"/>
        <v>4.7362</v>
      </c>
    </row>
    <row r="20" spans="1:7" ht="12.75">
      <c r="A20">
        <v>2</v>
      </c>
      <c r="B20" t="s">
        <v>160</v>
      </c>
      <c r="C20" s="19">
        <f t="shared" si="0"/>
        <v>28764</v>
      </c>
      <c r="D20">
        <v>16942</v>
      </c>
      <c r="E20" s="19">
        <f t="shared" si="1"/>
        <v>29469.916666666668</v>
      </c>
      <c r="F20">
        <f>LOOKUP(E20,Sheet2!$B$7:$B$62,Sheet2!$E$7:$E$62)</f>
        <v>3.5496</v>
      </c>
      <c r="G20">
        <f t="shared" si="2"/>
        <v>3.5496</v>
      </c>
    </row>
    <row r="21" spans="1:7" ht="12.75">
      <c r="A21">
        <v>5</v>
      </c>
      <c r="B21" t="s">
        <v>200</v>
      </c>
      <c r="C21" s="19">
        <f t="shared" si="0"/>
        <v>28795</v>
      </c>
      <c r="D21">
        <v>8404</v>
      </c>
      <c r="E21" s="19">
        <f t="shared" si="1"/>
        <v>29145.166666666668</v>
      </c>
      <c r="F21">
        <f>LOOKUP(E21,Sheet2!$B$7:$B$62,Sheet2!$H$7:$H$62)</f>
        <v>4.402000000000001</v>
      </c>
      <c r="G21">
        <f t="shared" si="2"/>
        <v>4.402000000000001</v>
      </c>
    </row>
    <row r="22" spans="1:7" ht="12.75">
      <c r="A22">
        <v>1</v>
      </c>
      <c r="B22" t="s">
        <v>149</v>
      </c>
      <c r="C22" s="19">
        <f t="shared" si="0"/>
        <v>28887</v>
      </c>
      <c r="D22">
        <v>8947</v>
      </c>
      <c r="E22" s="19">
        <f t="shared" si="1"/>
        <v>29259.791666666668</v>
      </c>
      <c r="F22">
        <f>LOOKUP(E22,Sheet2!$B$7:$B$62,Sheet2!$D$7:$D$62)</f>
        <v>1.3836</v>
      </c>
    </row>
    <row r="23" spans="1:7" ht="12.75">
      <c r="A23">
        <v>3</v>
      </c>
      <c r="B23" t="s">
        <v>171</v>
      </c>
      <c r="C23" s="19">
        <f t="shared" si="0"/>
        <v>28976</v>
      </c>
      <c r="D23">
        <v>5929</v>
      </c>
      <c r="E23" s="19">
        <f t="shared" si="1"/>
        <v>29223.041666666668</v>
      </c>
      <c r="F23">
        <f>LOOKUP(E23,Sheet2!$B$7:$B$62,Sheet2!$F$7:$F$62)</f>
        <v>4.7362</v>
      </c>
      <c r="G23">
        <f t="shared" si="2"/>
        <v>4.7362</v>
      </c>
    </row>
    <row r="24" spans="1:7" ht="12.75">
      <c r="A24">
        <v>8</v>
      </c>
      <c r="B24" t="s">
        <v>171</v>
      </c>
      <c r="C24" s="19">
        <f t="shared" si="0"/>
        <v>28976</v>
      </c>
      <c r="D24">
        <v>10830</v>
      </c>
      <c r="E24" s="19">
        <f t="shared" si="1"/>
        <v>29427.25</v>
      </c>
      <c r="F24">
        <f>LOOKUP(E24,Sheet2!$B$7:$B$62,Sheet2!$K$7:$K$62)</f>
        <v>4.34</v>
      </c>
      <c r="G24">
        <f t="shared" si="2"/>
        <v>4.34</v>
      </c>
    </row>
    <row r="25" spans="1:7" ht="12.75">
      <c r="A25">
        <v>4</v>
      </c>
      <c r="B25" t="s">
        <v>187</v>
      </c>
      <c r="C25" s="19">
        <f t="shared" si="0"/>
        <v>29007</v>
      </c>
      <c r="D25">
        <v>10615</v>
      </c>
      <c r="E25" s="19">
        <f t="shared" si="1"/>
        <v>29449.291666666668</v>
      </c>
      <c r="F25">
        <f>LOOKUP(E25,Sheet2!$B$7:$B$62,Sheet2!$G$7:$G$62)</f>
        <v>4.593599999999999</v>
      </c>
      <c r="G25">
        <f t="shared" si="2"/>
        <v>4.593599999999999</v>
      </c>
    </row>
    <row r="26" spans="1:7" ht="12.75">
      <c r="A26">
        <v>7</v>
      </c>
      <c r="B26" t="s">
        <v>225</v>
      </c>
      <c r="C26" s="19">
        <f t="shared" si="0"/>
        <v>29099</v>
      </c>
      <c r="D26">
        <v>10039</v>
      </c>
      <c r="E26" s="19">
        <f t="shared" si="1"/>
        <v>29517.291666666668</v>
      </c>
      <c r="F26">
        <f>LOOKUP(E26,Sheet2!$B$7:$B$62,Sheet2!$J$7:$J$62)</f>
        <v>4.37</v>
      </c>
      <c r="G26">
        <f t="shared" si="2"/>
        <v>4.37</v>
      </c>
    </row>
    <row r="27" spans="1:7" ht="12.75">
      <c r="A27">
        <v>6</v>
      </c>
      <c r="B27" t="s">
        <v>218</v>
      </c>
      <c r="C27" s="19">
        <f t="shared" si="0"/>
        <v>29160</v>
      </c>
      <c r="D27">
        <v>13540</v>
      </c>
      <c r="E27" s="19">
        <f t="shared" si="1"/>
        <v>29724.166666666668</v>
      </c>
      <c r="F27">
        <f>LOOKUP(E27,Sheet2!$B$7:$B$62,Sheet2!$I$7:$I$62)</f>
        <v>4.13</v>
      </c>
      <c r="G27">
        <f t="shared" si="2"/>
        <v>4.13</v>
      </c>
    </row>
    <row r="28" spans="1:7" ht="12.75">
      <c r="A28">
        <v>2</v>
      </c>
      <c r="B28" t="s">
        <v>161</v>
      </c>
      <c r="C28" s="19">
        <f t="shared" si="0"/>
        <v>29221</v>
      </c>
      <c r="D28">
        <v>11184</v>
      </c>
      <c r="E28" s="19">
        <f t="shared" si="1"/>
        <v>29687</v>
      </c>
      <c r="F28">
        <f>LOOKUP(E28,Sheet2!$B$7:$B$62,Sheet2!$E$7:$E$62)</f>
        <v>3.5496</v>
      </c>
      <c r="G28">
        <f t="shared" si="2"/>
        <v>3.5496</v>
      </c>
    </row>
    <row r="29" spans="1:7" ht="12.75">
      <c r="A29">
        <v>5</v>
      </c>
      <c r="B29" t="s">
        <v>201</v>
      </c>
      <c r="C29" s="19">
        <f t="shared" si="0"/>
        <v>29252</v>
      </c>
      <c r="D29">
        <v>10567</v>
      </c>
      <c r="E29" s="19">
        <f t="shared" si="1"/>
        <v>29692.291666666668</v>
      </c>
      <c r="F29">
        <f>LOOKUP(E29,Sheet2!$B$7:$B$62,Sheet2!$H$7:$H$62)</f>
        <v>4.402000000000001</v>
      </c>
      <c r="G29">
        <f t="shared" si="2"/>
        <v>4.402000000000001</v>
      </c>
    </row>
    <row r="30" spans="1:7" ht="12.75">
      <c r="A30">
        <v>9</v>
      </c>
      <c r="B30" t="s">
        <v>236</v>
      </c>
      <c r="C30" s="19">
        <f t="shared" si="0"/>
        <v>29281</v>
      </c>
      <c r="D30">
        <v>12920</v>
      </c>
      <c r="E30" s="19">
        <f t="shared" si="1"/>
        <v>29819.333333333332</v>
      </c>
      <c r="F30">
        <f>LOOKUP(E30,Sheet2!$B$7:$B$62,Sheet2!$L$7:$L$62)</f>
        <v>4.2940000000000005</v>
      </c>
      <c r="G30">
        <f t="shared" si="2"/>
        <v>4.2940000000000005</v>
      </c>
    </row>
    <row r="31" spans="1:7" ht="12.75">
      <c r="A31">
        <v>3</v>
      </c>
      <c r="B31" t="s">
        <v>172</v>
      </c>
      <c r="C31" s="19">
        <f t="shared" si="0"/>
        <v>29312</v>
      </c>
      <c r="D31">
        <v>8589</v>
      </c>
      <c r="E31" s="19">
        <f t="shared" si="1"/>
        <v>29669.875</v>
      </c>
      <c r="F31">
        <f>LOOKUP(E31,Sheet2!$B$7:$B$62,Sheet2!$F$7:$F$62)</f>
        <v>4.7362</v>
      </c>
      <c r="G31">
        <f t="shared" si="2"/>
        <v>4.7362</v>
      </c>
    </row>
    <row r="32" spans="1:7" ht="12.75">
      <c r="A32">
        <v>8</v>
      </c>
      <c r="B32" t="s">
        <v>172</v>
      </c>
      <c r="C32" s="19">
        <f t="shared" si="0"/>
        <v>29312</v>
      </c>
      <c r="D32">
        <v>8050</v>
      </c>
      <c r="E32" s="19">
        <f t="shared" si="1"/>
        <v>29647.416666666668</v>
      </c>
      <c r="F32">
        <f>LOOKUP(E32,Sheet2!$B$7:$B$62,Sheet2!$K$7:$K$62)</f>
        <v>4.34</v>
      </c>
      <c r="G32">
        <f t="shared" si="2"/>
        <v>4.34</v>
      </c>
    </row>
    <row r="33" spans="1:7" ht="12.75">
      <c r="A33">
        <v>1</v>
      </c>
      <c r="B33" t="s">
        <v>150</v>
      </c>
      <c r="C33" s="19">
        <f t="shared" si="0"/>
        <v>29342</v>
      </c>
      <c r="D33">
        <v>11795</v>
      </c>
      <c r="E33" s="19">
        <f t="shared" si="1"/>
        <v>29833.458333333332</v>
      </c>
      <c r="F33">
        <f>LOOKUP(E33,Sheet2!$B$7:$B$62,Sheet2!$D$7:$D$62)</f>
        <v>1.3836</v>
      </c>
    </row>
    <row r="34" spans="1:7" ht="12.75">
      <c r="A34">
        <v>4</v>
      </c>
      <c r="B34" t="s">
        <v>188</v>
      </c>
      <c r="C34" s="19">
        <f aca="true" t="shared" si="3" ref="C34:C65">B34+0</f>
        <v>29526</v>
      </c>
      <c r="D34">
        <v>10378</v>
      </c>
      <c r="E34" s="19">
        <f aca="true" t="shared" si="4" ref="E34:E65">B34+D34/24</f>
        <v>29958.416666666668</v>
      </c>
      <c r="F34">
        <f>LOOKUP(E34,Sheet2!$B$7:$B$62,Sheet2!$G$7:$G$62)</f>
        <v>4.593599999999999</v>
      </c>
      <c r="G34">
        <f t="shared" si="2"/>
        <v>4.593599999999999</v>
      </c>
    </row>
    <row r="35" spans="1:7" ht="12.75">
      <c r="A35">
        <v>7</v>
      </c>
      <c r="B35" t="s">
        <v>226</v>
      </c>
      <c r="C35" s="19">
        <f t="shared" si="3"/>
        <v>29587</v>
      </c>
      <c r="D35">
        <v>10388</v>
      </c>
      <c r="E35" s="19">
        <f t="shared" si="4"/>
        <v>30019.833333333332</v>
      </c>
      <c r="F35">
        <f>LOOKUP(E35,Sheet2!$B$7:$B$62,Sheet2!$J$7:$J$62)</f>
        <v>4.37</v>
      </c>
      <c r="G35">
        <f t="shared" si="2"/>
        <v>4.37</v>
      </c>
    </row>
    <row r="36" spans="1:7" ht="12.75">
      <c r="A36">
        <v>6</v>
      </c>
      <c r="B36" t="s">
        <v>219</v>
      </c>
      <c r="C36" s="19">
        <f t="shared" si="3"/>
        <v>29646</v>
      </c>
      <c r="D36">
        <v>11448</v>
      </c>
      <c r="E36" s="19">
        <f t="shared" si="4"/>
        <v>30123</v>
      </c>
      <c r="F36">
        <f>LOOKUP(E36,Sheet2!$B$7:$B$62,Sheet2!$I$7:$I$62)</f>
        <v>4.13</v>
      </c>
      <c r="G36">
        <f t="shared" si="2"/>
        <v>4.13</v>
      </c>
    </row>
    <row r="37" spans="1:7" ht="12.75">
      <c r="A37">
        <v>3</v>
      </c>
      <c r="B37" t="s">
        <v>173</v>
      </c>
      <c r="C37" s="19">
        <f t="shared" si="3"/>
        <v>29707</v>
      </c>
      <c r="D37">
        <v>9022</v>
      </c>
      <c r="E37" s="19">
        <f t="shared" si="4"/>
        <v>30082.916666666668</v>
      </c>
      <c r="F37">
        <f>LOOKUP(E37,Sheet2!$B$7:$B$62,Sheet2!$F$7:$F$62)</f>
        <v>4.7362</v>
      </c>
      <c r="G37">
        <f t="shared" si="2"/>
        <v>4.7362</v>
      </c>
    </row>
    <row r="38" spans="1:7" ht="12.75">
      <c r="A38">
        <v>1</v>
      </c>
      <c r="B38" t="s">
        <v>151</v>
      </c>
      <c r="C38" s="19">
        <f t="shared" si="3"/>
        <v>29799</v>
      </c>
      <c r="D38">
        <v>10051</v>
      </c>
      <c r="E38" s="19">
        <f t="shared" si="4"/>
        <v>30217.791666666668</v>
      </c>
      <c r="F38">
        <f>LOOKUP(E38,Sheet2!$B$7:$B$62,Sheet2!$D$7:$D$62)</f>
        <v>1.3836</v>
      </c>
    </row>
    <row r="39" spans="1:7" ht="12.75">
      <c r="A39">
        <v>4</v>
      </c>
      <c r="B39" t="s">
        <v>189</v>
      </c>
      <c r="C39" s="19">
        <f t="shared" si="3"/>
        <v>29891</v>
      </c>
      <c r="D39">
        <v>15363</v>
      </c>
      <c r="E39" s="19">
        <f t="shared" si="4"/>
        <v>30531.125</v>
      </c>
      <c r="F39">
        <f>LOOKUP(E39,Sheet2!$B$7:$B$62,Sheet2!$G$7:$G$62)</f>
        <v>4.593599999999999</v>
      </c>
      <c r="G39">
        <f t="shared" si="2"/>
        <v>4.593599999999999</v>
      </c>
    </row>
    <row r="40" spans="1:7" ht="12.75">
      <c r="A40">
        <v>6</v>
      </c>
      <c r="B40" t="s">
        <v>220</v>
      </c>
      <c r="C40" s="19">
        <f t="shared" si="3"/>
        <v>29983</v>
      </c>
      <c r="D40">
        <v>15996</v>
      </c>
      <c r="E40" s="19">
        <f t="shared" si="4"/>
        <v>30649.5</v>
      </c>
      <c r="F40">
        <f>LOOKUP(E40,Sheet2!$B$7:$B$62,Sheet2!$I$7:$I$62)</f>
        <v>4.13</v>
      </c>
      <c r="G40">
        <f t="shared" si="2"/>
        <v>4.13</v>
      </c>
    </row>
    <row r="41" spans="1:7" ht="12.75">
      <c r="A41">
        <v>8</v>
      </c>
      <c r="B41" t="s">
        <v>220</v>
      </c>
      <c r="C41" s="19">
        <f t="shared" si="3"/>
        <v>29983</v>
      </c>
      <c r="D41">
        <v>15018</v>
      </c>
      <c r="E41" s="19">
        <f t="shared" si="4"/>
        <v>30608.75</v>
      </c>
      <c r="F41">
        <f>LOOKUP(E41,Sheet2!$B$7:$B$62,Sheet2!$K$7:$K$62)</f>
        <v>4.34</v>
      </c>
      <c r="G41">
        <f t="shared" si="2"/>
        <v>4.34</v>
      </c>
    </row>
    <row r="42" spans="1:7" ht="12.75">
      <c r="A42">
        <v>2</v>
      </c>
      <c r="B42" t="s">
        <v>162</v>
      </c>
      <c r="C42" s="19">
        <f t="shared" si="3"/>
        <v>30133</v>
      </c>
      <c r="D42">
        <v>18102</v>
      </c>
      <c r="E42" s="19">
        <f t="shared" si="4"/>
        <v>30887.25</v>
      </c>
      <c r="F42">
        <f>LOOKUP(E42,Sheet2!$B$7:$B$62,Sheet2!$E$7:$E$62)</f>
        <v>2.1936</v>
      </c>
    </row>
    <row r="43" spans="1:7" ht="12.75">
      <c r="A43">
        <v>3</v>
      </c>
      <c r="B43" t="s">
        <v>174</v>
      </c>
      <c r="C43" s="19">
        <f t="shared" si="3"/>
        <v>30164</v>
      </c>
      <c r="D43">
        <v>9515</v>
      </c>
      <c r="E43" s="19">
        <f t="shared" si="4"/>
        <v>30560.458333333332</v>
      </c>
      <c r="F43">
        <f>LOOKUP(E43,Sheet2!$B$7:$B$62,Sheet2!$F$7:$F$62)</f>
        <v>4.7362</v>
      </c>
      <c r="G43">
        <f t="shared" si="2"/>
        <v>4.7362</v>
      </c>
    </row>
    <row r="44" spans="1:7" ht="12.75">
      <c r="A44">
        <v>7</v>
      </c>
      <c r="B44" t="s">
        <v>227</v>
      </c>
      <c r="C44" s="19">
        <f t="shared" si="3"/>
        <v>30286</v>
      </c>
      <c r="D44">
        <v>13513</v>
      </c>
      <c r="E44" s="19">
        <f t="shared" si="4"/>
        <v>30849.041666666668</v>
      </c>
      <c r="F44">
        <f>LOOKUP(E44,Sheet2!$B$7:$B$62,Sheet2!$J$7:$J$62)</f>
        <v>3.295</v>
      </c>
      <c r="G44">
        <f t="shared" si="2"/>
        <v>3.295</v>
      </c>
    </row>
    <row r="45" spans="1:7" ht="12.75">
      <c r="A45">
        <v>1</v>
      </c>
      <c r="B45" t="s">
        <v>152</v>
      </c>
      <c r="C45" s="19">
        <f t="shared" si="3"/>
        <v>30317</v>
      </c>
      <c r="D45">
        <v>15299</v>
      </c>
      <c r="E45" s="19">
        <f t="shared" si="4"/>
        <v>30954.458333333332</v>
      </c>
      <c r="F45">
        <f>LOOKUP(E45,Sheet2!$B$7:$B$62,Sheet2!$D$7:$D$62)</f>
        <v>0.9001</v>
      </c>
    </row>
    <row r="46" spans="1:7" ht="12.75">
      <c r="A46">
        <v>8</v>
      </c>
      <c r="B46" t="s">
        <v>231</v>
      </c>
      <c r="C46" s="19">
        <f t="shared" si="3"/>
        <v>30468</v>
      </c>
      <c r="D46">
        <v>11466</v>
      </c>
      <c r="E46" s="19">
        <f t="shared" si="4"/>
        <v>30945.75</v>
      </c>
      <c r="F46">
        <f>LOOKUP(E46,Sheet2!$B$7:$B$62,Sheet2!$K$7:$K$62)</f>
        <v>3.3150000000000004</v>
      </c>
      <c r="G46">
        <f t="shared" si="2"/>
        <v>3.3150000000000004</v>
      </c>
    </row>
    <row r="47" spans="1:7" ht="12.75">
      <c r="A47">
        <v>3</v>
      </c>
      <c r="B47" t="s">
        <v>175</v>
      </c>
      <c r="C47" s="19">
        <f t="shared" si="3"/>
        <v>30590</v>
      </c>
      <c r="D47">
        <v>8912</v>
      </c>
      <c r="E47" s="19">
        <f t="shared" si="4"/>
        <v>30961.333333333332</v>
      </c>
      <c r="F47">
        <f>LOOKUP(E47,Sheet2!$B$7:$B$62,Sheet2!$F$7:$F$62)</f>
        <v>3.3042000000000002</v>
      </c>
      <c r="G47">
        <f t="shared" si="2"/>
        <v>3.3042000000000002</v>
      </c>
    </row>
    <row r="48" spans="1:7" ht="12.75">
      <c r="A48">
        <v>4</v>
      </c>
      <c r="B48" t="s">
        <v>190</v>
      </c>
      <c r="C48" s="19">
        <f t="shared" si="3"/>
        <v>30621</v>
      </c>
      <c r="D48">
        <v>13084</v>
      </c>
      <c r="E48" s="19">
        <f t="shared" si="4"/>
        <v>31166.166666666668</v>
      </c>
      <c r="F48">
        <f>LOOKUP(E48,Sheet2!$B$7:$B$62,Sheet2!$G$7:$G$62)</f>
        <v>3.2725999999999997</v>
      </c>
      <c r="G48">
        <f t="shared" si="2"/>
        <v>3.2725999999999997</v>
      </c>
    </row>
    <row r="49" spans="1:7" ht="12.75">
      <c r="A49">
        <v>5</v>
      </c>
      <c r="B49" t="s">
        <v>202</v>
      </c>
      <c r="C49" s="19">
        <f t="shared" si="3"/>
        <v>30651</v>
      </c>
      <c r="D49">
        <v>16752</v>
      </c>
      <c r="E49" s="19">
        <f t="shared" si="4"/>
        <v>31349</v>
      </c>
      <c r="F49">
        <f>LOOKUP(E49,Sheet2!$B$7:$B$62,Sheet2!$H$7:$H$62)</f>
        <v>3.2070000000000003</v>
      </c>
      <c r="G49">
        <f t="shared" si="2"/>
        <v>3.2070000000000003</v>
      </c>
    </row>
    <row r="50" spans="1:7" ht="12.75">
      <c r="A50">
        <v>9</v>
      </c>
      <c r="B50" t="s">
        <v>237</v>
      </c>
      <c r="C50" s="19">
        <f t="shared" si="3"/>
        <v>30834</v>
      </c>
      <c r="D50">
        <v>14174</v>
      </c>
      <c r="E50" s="19">
        <f t="shared" si="4"/>
        <v>31424.583333333332</v>
      </c>
      <c r="F50">
        <f>LOOKUP(E50,Sheet2!$B$7:$B$62,Sheet2!$L$7:$L$62)</f>
        <v>3.329</v>
      </c>
      <c r="G50">
        <f t="shared" si="2"/>
        <v>3.329</v>
      </c>
    </row>
    <row r="51" spans="1:7" ht="12.75">
      <c r="A51">
        <v>9</v>
      </c>
      <c r="B51" t="s">
        <v>238</v>
      </c>
      <c r="C51" s="19">
        <f t="shared" si="3"/>
        <v>30895</v>
      </c>
      <c r="D51">
        <v>13852</v>
      </c>
      <c r="E51" s="19">
        <f t="shared" si="4"/>
        <v>31472.166666666668</v>
      </c>
      <c r="F51">
        <f>LOOKUP(E51,Sheet2!$B$7:$B$62,Sheet2!$L$7:$L$62)</f>
        <v>3.329</v>
      </c>
      <c r="G51">
        <f t="shared" si="2"/>
        <v>3.329</v>
      </c>
    </row>
    <row r="52" spans="1:7" ht="12.75">
      <c r="A52">
        <v>5</v>
      </c>
      <c r="B52" t="s">
        <v>203</v>
      </c>
      <c r="C52" s="19">
        <f t="shared" si="3"/>
        <v>30956</v>
      </c>
      <c r="D52">
        <v>15346</v>
      </c>
      <c r="E52" s="19">
        <f t="shared" si="4"/>
        <v>31595.416666666668</v>
      </c>
      <c r="F52">
        <f>LOOKUP(E52,Sheet2!$B$7:$B$62,Sheet2!$H$7:$H$62)</f>
        <v>3.2070000000000003</v>
      </c>
      <c r="G52">
        <f t="shared" si="2"/>
        <v>3.2070000000000003</v>
      </c>
    </row>
    <row r="53" spans="1:7" ht="12.75">
      <c r="A53">
        <v>3</v>
      </c>
      <c r="B53" t="s">
        <v>176</v>
      </c>
      <c r="C53" s="19">
        <f t="shared" si="3"/>
        <v>31017</v>
      </c>
      <c r="D53">
        <v>9773</v>
      </c>
      <c r="E53" s="19">
        <f t="shared" si="4"/>
        <v>31424.208333333332</v>
      </c>
      <c r="F53">
        <f>LOOKUP(E53,Sheet2!$B$7:$B$62,Sheet2!$F$7:$F$62)</f>
        <v>3.3042000000000002</v>
      </c>
      <c r="G53">
        <f t="shared" si="2"/>
        <v>3.3042000000000002</v>
      </c>
    </row>
    <row r="54" spans="1:7" ht="12.75">
      <c r="A54">
        <v>6</v>
      </c>
      <c r="B54" t="s">
        <v>221</v>
      </c>
      <c r="C54" s="19">
        <f t="shared" si="3"/>
        <v>31048</v>
      </c>
      <c r="D54">
        <v>10687</v>
      </c>
      <c r="E54" s="19">
        <f t="shared" si="4"/>
        <v>31493.291666666668</v>
      </c>
      <c r="F54">
        <f>LOOKUP(E54,Sheet2!$B$7:$B$62,Sheet2!$I$7:$I$62)</f>
        <v>3.005</v>
      </c>
      <c r="G54">
        <f t="shared" si="2"/>
        <v>3.005</v>
      </c>
    </row>
    <row r="55" spans="1:7" ht="12.75">
      <c r="A55">
        <v>7</v>
      </c>
      <c r="B55" t="s">
        <v>221</v>
      </c>
      <c r="C55" s="19">
        <f t="shared" si="3"/>
        <v>31048</v>
      </c>
      <c r="D55">
        <v>7845</v>
      </c>
      <c r="E55" s="19">
        <f t="shared" si="4"/>
        <v>31374.875</v>
      </c>
      <c r="F55">
        <f>LOOKUP(E55,Sheet2!$B$7:$B$62,Sheet2!$J$7:$J$62)</f>
        <v>3.295</v>
      </c>
      <c r="G55">
        <f t="shared" si="2"/>
        <v>3.295</v>
      </c>
    </row>
    <row r="56" spans="1:7" ht="12.75">
      <c r="A56">
        <v>2</v>
      </c>
      <c r="B56" t="s">
        <v>163</v>
      </c>
      <c r="C56" s="19">
        <f t="shared" si="3"/>
        <v>31107</v>
      </c>
      <c r="D56">
        <v>16547</v>
      </c>
      <c r="E56" s="19">
        <f t="shared" si="4"/>
        <v>31796.458333333332</v>
      </c>
      <c r="F56">
        <f>LOOKUP(E56,Sheet2!$B$7:$B$62,Sheet2!$E$7:$E$62)</f>
        <v>2.1936</v>
      </c>
    </row>
    <row r="57" spans="1:7" ht="12.75">
      <c r="A57">
        <v>4</v>
      </c>
      <c r="B57" t="s">
        <v>191</v>
      </c>
      <c r="C57" s="19">
        <f t="shared" si="3"/>
        <v>31138</v>
      </c>
      <c r="D57">
        <v>12258</v>
      </c>
      <c r="E57" s="19">
        <f t="shared" si="4"/>
        <v>31648.75</v>
      </c>
      <c r="F57">
        <f>LOOKUP(E57,Sheet2!$B$7:$B$62,Sheet2!$G$7:$G$62)</f>
        <v>3.2725999999999997</v>
      </c>
      <c r="G57">
        <f t="shared" si="2"/>
        <v>3.2725999999999997</v>
      </c>
    </row>
    <row r="58" spans="1:7" ht="12.75">
      <c r="A58">
        <v>1</v>
      </c>
      <c r="B58" t="s">
        <v>153</v>
      </c>
      <c r="C58" s="19">
        <f t="shared" si="3"/>
        <v>31199</v>
      </c>
      <c r="D58">
        <v>12824</v>
      </c>
      <c r="E58" s="19">
        <f t="shared" si="4"/>
        <v>31733.333333333332</v>
      </c>
      <c r="F58">
        <f>LOOKUP(E58,Sheet2!$B$7:$B$62,Sheet2!$D$7:$D$62)</f>
        <v>0.9001</v>
      </c>
    </row>
    <row r="59" spans="1:7" ht="12.75">
      <c r="A59">
        <v>5</v>
      </c>
      <c r="B59" t="s">
        <v>204</v>
      </c>
      <c r="C59" s="19">
        <f t="shared" si="3"/>
        <v>31229</v>
      </c>
      <c r="D59">
        <v>7190</v>
      </c>
      <c r="E59" s="19">
        <f t="shared" si="4"/>
        <v>31528.583333333332</v>
      </c>
      <c r="F59">
        <f>LOOKUP(E59,Sheet2!$B$7:$B$62,Sheet2!$H$7:$H$62)</f>
        <v>3.2070000000000003</v>
      </c>
      <c r="G59">
        <f t="shared" si="2"/>
        <v>3.2070000000000003</v>
      </c>
    </row>
    <row r="60" spans="1:7" ht="12.75">
      <c r="A60">
        <v>8</v>
      </c>
      <c r="B60" t="s">
        <v>232</v>
      </c>
      <c r="C60" s="19">
        <f t="shared" si="3"/>
        <v>31594</v>
      </c>
      <c r="D60">
        <v>19433</v>
      </c>
      <c r="E60" s="19">
        <f t="shared" si="4"/>
        <v>32403.708333333332</v>
      </c>
      <c r="F60">
        <f>LOOKUP(E60,Sheet2!$B$7:$B$62,Sheet2!$K$7:$K$62)</f>
        <v>3.3150000000000004</v>
      </c>
      <c r="G60">
        <f t="shared" si="2"/>
        <v>3.3150000000000004</v>
      </c>
    </row>
    <row r="61" spans="1:7" ht="12.75">
      <c r="A61">
        <v>3</v>
      </c>
      <c r="B61" t="s">
        <v>177</v>
      </c>
      <c r="C61" s="19">
        <f t="shared" si="3"/>
        <v>31747</v>
      </c>
      <c r="D61">
        <v>14004</v>
      </c>
      <c r="E61" s="19">
        <f t="shared" si="4"/>
        <v>32330.5</v>
      </c>
      <c r="F61">
        <f>LOOKUP(E61,Sheet2!$B$7:$B$62,Sheet2!$F$7:$F$62)</f>
        <v>3.3042000000000002</v>
      </c>
      <c r="G61">
        <f t="shared" si="2"/>
        <v>3.3042000000000002</v>
      </c>
    </row>
    <row r="62" spans="1:7" ht="12.75">
      <c r="A62">
        <v>6</v>
      </c>
      <c r="B62" t="s">
        <v>177</v>
      </c>
      <c r="C62" s="19">
        <f t="shared" si="3"/>
        <v>31747</v>
      </c>
      <c r="D62">
        <v>15002</v>
      </c>
      <c r="E62" s="19">
        <f t="shared" si="4"/>
        <v>32372.083333333332</v>
      </c>
      <c r="F62">
        <f>LOOKUP(E62,Sheet2!$B$7:$B$62,Sheet2!$I$7:$I$62)</f>
        <v>3.005</v>
      </c>
      <c r="G62">
        <f t="shared" si="2"/>
        <v>3.005</v>
      </c>
    </row>
    <row r="63" spans="1:7" ht="12.75">
      <c r="A63">
        <v>9</v>
      </c>
      <c r="B63" t="s">
        <v>239</v>
      </c>
      <c r="C63" s="19">
        <f t="shared" si="3"/>
        <v>31778</v>
      </c>
      <c r="D63">
        <v>14145</v>
      </c>
      <c r="E63" s="19">
        <f t="shared" si="4"/>
        <v>32367.375</v>
      </c>
      <c r="F63">
        <f>LOOKUP(E63,Sheet2!$B$7:$B$62,Sheet2!$L$7:$L$62)</f>
        <v>3.329</v>
      </c>
      <c r="G63">
        <f t="shared" si="2"/>
        <v>3.329</v>
      </c>
    </row>
    <row r="64" spans="1:7" ht="12.75">
      <c r="A64">
        <v>4</v>
      </c>
      <c r="B64" t="s">
        <v>192</v>
      </c>
      <c r="C64" s="19">
        <f t="shared" si="3"/>
        <v>31837</v>
      </c>
      <c r="D64">
        <v>16214</v>
      </c>
      <c r="E64" s="19">
        <f t="shared" si="4"/>
        <v>32512.583333333332</v>
      </c>
      <c r="F64">
        <f>LOOKUP(E64,Sheet2!$B$7:$B$62,Sheet2!$G$7:$G$62)</f>
        <v>3.2725999999999997</v>
      </c>
      <c r="G64">
        <f t="shared" si="2"/>
        <v>3.2725999999999997</v>
      </c>
    </row>
    <row r="65" spans="1:7" ht="12.75">
      <c r="A65">
        <v>2</v>
      </c>
      <c r="B65" t="s">
        <v>164</v>
      </c>
      <c r="C65" s="19">
        <f t="shared" si="3"/>
        <v>31868</v>
      </c>
      <c r="D65">
        <v>19117</v>
      </c>
      <c r="E65" s="19">
        <f t="shared" si="4"/>
        <v>32664.541666666668</v>
      </c>
      <c r="F65">
        <f>LOOKUP(E65,Sheet2!$B$7:$B$62,Sheet2!$E$7:$E$62)</f>
        <v>2.1936</v>
      </c>
    </row>
    <row r="66" spans="1:7" ht="12.75">
      <c r="A66">
        <v>5</v>
      </c>
      <c r="B66" t="s">
        <v>164</v>
      </c>
      <c r="C66" s="19">
        <f aca="true" t="shared" si="5" ref="C66:C97">B66+0</f>
        <v>31868</v>
      </c>
      <c r="D66">
        <v>19203</v>
      </c>
      <c r="E66" s="19">
        <f aca="true" t="shared" si="6" ref="E66:E97">B66+D66/24</f>
        <v>32668.125</v>
      </c>
      <c r="F66">
        <f>LOOKUP(E66,Sheet2!$B$7:$B$62,Sheet2!$H$7:$H$62)</f>
        <v>3.2070000000000003</v>
      </c>
      <c r="G66">
        <f t="shared" si="2"/>
        <v>3.2070000000000003</v>
      </c>
    </row>
    <row r="67" spans="1:7" ht="12.75">
      <c r="A67">
        <v>1</v>
      </c>
      <c r="B67" t="s">
        <v>154</v>
      </c>
      <c r="C67" s="19">
        <f t="shared" si="5"/>
        <v>31898</v>
      </c>
      <c r="D67">
        <v>22699</v>
      </c>
      <c r="E67" s="19">
        <f t="shared" si="6"/>
        <v>32843.791666666664</v>
      </c>
      <c r="F67">
        <f>LOOKUP(E67,Sheet2!$B$7:$B$62,Sheet2!$D$7:$D$62)</f>
        <v>0.9001</v>
      </c>
    </row>
    <row r="68" spans="1:7" ht="12.75">
      <c r="A68">
        <v>7</v>
      </c>
      <c r="B68" t="s">
        <v>228</v>
      </c>
      <c r="C68" s="19">
        <f t="shared" si="5"/>
        <v>32143</v>
      </c>
      <c r="D68">
        <v>17163</v>
      </c>
      <c r="E68" s="19">
        <f t="shared" si="6"/>
        <v>32858.125</v>
      </c>
      <c r="F68">
        <f>LOOKUP(E68,Sheet2!$B$7:$B$62,Sheet2!$J$7:$J$62)</f>
        <v>3.295</v>
      </c>
      <c r="G68">
        <f aca="true" t="shared" si="7" ref="G68:G124">IF(F68&gt;2.7,F68,"")</f>
        <v>3.295</v>
      </c>
    </row>
    <row r="69" spans="1:7" ht="12.75">
      <c r="A69">
        <v>8</v>
      </c>
      <c r="B69" t="s">
        <v>228</v>
      </c>
      <c r="C69" s="19">
        <f t="shared" si="5"/>
        <v>32143</v>
      </c>
      <c r="D69">
        <v>14492</v>
      </c>
      <c r="E69" s="19">
        <f t="shared" si="6"/>
        <v>32746.833333333332</v>
      </c>
      <c r="F69">
        <f>LOOKUP(E69,Sheet2!$B$7:$B$62,Sheet2!$K$7:$K$62)</f>
        <v>3.3150000000000004</v>
      </c>
      <c r="G69">
        <f t="shared" si="7"/>
        <v>3.3150000000000004</v>
      </c>
    </row>
    <row r="70" spans="1:7" ht="12.75">
      <c r="A70">
        <v>5</v>
      </c>
      <c r="B70" t="s">
        <v>205</v>
      </c>
      <c r="C70" s="19">
        <f t="shared" si="5"/>
        <v>32295</v>
      </c>
      <c r="D70">
        <v>10064</v>
      </c>
      <c r="E70" s="19">
        <f t="shared" si="6"/>
        <v>32714.333333333332</v>
      </c>
      <c r="F70">
        <f>LOOKUP(E70,Sheet2!$B$7:$B$62,Sheet2!$H$7:$H$62)</f>
        <v>3.2070000000000003</v>
      </c>
      <c r="G70">
        <f t="shared" si="7"/>
        <v>3.2070000000000003</v>
      </c>
    </row>
    <row r="71" spans="1:7" ht="12.75">
      <c r="A71">
        <v>6</v>
      </c>
      <c r="B71" t="s">
        <v>205</v>
      </c>
      <c r="C71" s="19">
        <f t="shared" si="5"/>
        <v>32295</v>
      </c>
      <c r="D71">
        <v>13282</v>
      </c>
      <c r="E71" s="19">
        <f t="shared" si="6"/>
        <v>32848.416666666664</v>
      </c>
      <c r="F71">
        <f>LOOKUP(E71,Sheet2!$B$7:$B$62,Sheet2!$I$7:$I$62)</f>
        <v>3.005</v>
      </c>
      <c r="G71">
        <f t="shared" si="7"/>
        <v>3.005</v>
      </c>
    </row>
    <row r="72" spans="1:7" ht="12.75">
      <c r="A72">
        <v>3</v>
      </c>
      <c r="B72" t="s">
        <v>178</v>
      </c>
      <c r="C72" s="19">
        <f t="shared" si="5"/>
        <v>32356</v>
      </c>
      <c r="D72">
        <v>10216</v>
      </c>
      <c r="E72" s="19">
        <f t="shared" si="6"/>
        <v>32781.666666666664</v>
      </c>
      <c r="F72">
        <f>LOOKUP(E72,Sheet2!$B$7:$B$62,Sheet2!$F$7:$F$62)</f>
        <v>3.3042000000000002</v>
      </c>
      <c r="G72">
        <f t="shared" si="7"/>
        <v>3.3042000000000002</v>
      </c>
    </row>
    <row r="73" spans="1:7" ht="12.75">
      <c r="A73">
        <v>1</v>
      </c>
      <c r="B73" t="s">
        <v>155</v>
      </c>
      <c r="C73" s="19">
        <f t="shared" si="5"/>
        <v>32387</v>
      </c>
      <c r="D73">
        <v>20939</v>
      </c>
      <c r="E73" s="19">
        <f t="shared" si="6"/>
        <v>33259.458333333336</v>
      </c>
      <c r="F73">
        <f>LOOKUP(E73,Sheet2!$B$7:$B$62,Sheet2!$D$7:$D$62)</f>
        <v>0.91944</v>
      </c>
    </row>
    <row r="74" spans="1:7" ht="12.75">
      <c r="A74">
        <v>7</v>
      </c>
      <c r="B74" t="s">
        <v>155</v>
      </c>
      <c r="C74" s="19">
        <f t="shared" si="5"/>
        <v>32387</v>
      </c>
      <c r="D74">
        <v>13444</v>
      </c>
      <c r="E74" s="19">
        <f t="shared" si="6"/>
        <v>32947.166666666664</v>
      </c>
      <c r="F74">
        <f>LOOKUP(E74,Sheet2!$B$7:$B$62,Sheet2!$J$7:$J$62)</f>
        <v>3.3165</v>
      </c>
      <c r="G74">
        <f t="shared" si="7"/>
        <v>3.3165</v>
      </c>
    </row>
    <row r="75" spans="1:7" ht="12.75">
      <c r="A75">
        <v>2</v>
      </c>
      <c r="B75" t="s">
        <v>165</v>
      </c>
      <c r="C75" s="19">
        <f t="shared" si="5"/>
        <v>32509</v>
      </c>
      <c r="D75">
        <v>14741</v>
      </c>
      <c r="E75" s="19">
        <f t="shared" si="6"/>
        <v>33123.208333333336</v>
      </c>
      <c r="F75">
        <f>LOOKUP(E75,Sheet2!$B$7:$B$62,Sheet2!$E$7:$E$62)</f>
        <v>2.22072</v>
      </c>
    </row>
    <row r="76" spans="1:7" ht="12.75">
      <c r="A76">
        <v>6</v>
      </c>
      <c r="B76" t="s">
        <v>222</v>
      </c>
      <c r="C76" s="19">
        <f t="shared" si="5"/>
        <v>32690</v>
      </c>
      <c r="D76">
        <v>10322</v>
      </c>
      <c r="E76" s="19">
        <f t="shared" si="6"/>
        <v>33120.083333333336</v>
      </c>
      <c r="F76">
        <f>LOOKUP(E76,Sheet2!$B$7:$B$62,Sheet2!$I$7:$I$62)</f>
        <v>3.0275</v>
      </c>
      <c r="G76">
        <f t="shared" si="7"/>
        <v>3.0275</v>
      </c>
    </row>
    <row r="77" spans="1:7" ht="12.75">
      <c r="A77">
        <v>9</v>
      </c>
      <c r="B77" t="s">
        <v>240</v>
      </c>
      <c r="C77" s="19">
        <f t="shared" si="5"/>
        <v>32721</v>
      </c>
      <c r="D77">
        <v>19598</v>
      </c>
      <c r="E77" s="19">
        <f t="shared" si="6"/>
        <v>33537.583333333336</v>
      </c>
      <c r="F77">
        <f>LOOKUP(E77,Sheet2!$B$7:$B$62,Sheet2!$L$7:$L$62)</f>
        <v>3.3676000000000004</v>
      </c>
      <c r="G77">
        <f t="shared" si="7"/>
        <v>3.3676000000000004</v>
      </c>
    </row>
    <row r="78" spans="1:7" ht="12.75">
      <c r="A78">
        <v>3</v>
      </c>
      <c r="B78" t="s">
        <v>179</v>
      </c>
      <c r="C78" s="19">
        <f t="shared" si="5"/>
        <v>32843</v>
      </c>
      <c r="D78">
        <v>9896</v>
      </c>
      <c r="E78" s="19">
        <f t="shared" si="6"/>
        <v>33255.333333333336</v>
      </c>
      <c r="F78">
        <f>LOOKUP(E78,Sheet2!$B$7:$B$62,Sheet2!$F$7:$F$62)</f>
        <v>3.3614800000000002</v>
      </c>
      <c r="G78">
        <f t="shared" si="7"/>
        <v>3.3614800000000002</v>
      </c>
    </row>
    <row r="79" spans="1:7" ht="12.75">
      <c r="A79">
        <v>5</v>
      </c>
      <c r="B79" t="s">
        <v>206</v>
      </c>
      <c r="C79" s="19">
        <f t="shared" si="5"/>
        <v>32964</v>
      </c>
      <c r="D79">
        <v>12350</v>
      </c>
      <c r="E79" s="19">
        <f t="shared" si="6"/>
        <v>33478.583333333336</v>
      </c>
      <c r="F79">
        <f>LOOKUP(E79,Sheet2!$B$7:$B$62,Sheet2!$H$7:$H$62)</f>
        <v>3.2548000000000004</v>
      </c>
      <c r="G79">
        <f t="shared" si="7"/>
        <v>3.2548000000000004</v>
      </c>
    </row>
    <row r="80" spans="1:7" ht="12.75">
      <c r="A80">
        <v>7</v>
      </c>
      <c r="B80" t="s">
        <v>229</v>
      </c>
      <c r="C80" s="19">
        <f t="shared" si="5"/>
        <v>33055</v>
      </c>
      <c r="D80">
        <v>14438</v>
      </c>
      <c r="E80" s="19">
        <f t="shared" si="6"/>
        <v>33656.583333333336</v>
      </c>
      <c r="F80">
        <f>LOOKUP(E80,Sheet2!$B$7:$B$62,Sheet2!$J$7:$J$62)</f>
        <v>3.4025</v>
      </c>
      <c r="G80">
        <f t="shared" si="7"/>
        <v>3.4025</v>
      </c>
    </row>
    <row r="81" spans="1:7" ht="12.75">
      <c r="A81">
        <v>8</v>
      </c>
      <c r="B81" t="s">
        <v>233</v>
      </c>
      <c r="C81" s="19">
        <f t="shared" si="5"/>
        <v>33086</v>
      </c>
      <c r="D81">
        <v>21094</v>
      </c>
      <c r="E81" s="19">
        <f t="shared" si="6"/>
        <v>33964.916666666664</v>
      </c>
      <c r="F81">
        <f>LOOKUP(E81,Sheet2!$B$7:$B$62,Sheet2!$K$7:$K$62)</f>
        <v>3.4175000000000004</v>
      </c>
      <c r="G81">
        <f t="shared" si="7"/>
        <v>3.4175000000000004</v>
      </c>
    </row>
    <row r="82" spans="1:7" ht="12.75">
      <c r="A82">
        <v>2</v>
      </c>
      <c r="B82" t="s">
        <v>166</v>
      </c>
      <c r="C82" s="19">
        <f t="shared" si="5"/>
        <v>33178</v>
      </c>
      <c r="D82">
        <v>15981</v>
      </c>
      <c r="E82" s="19">
        <f t="shared" si="6"/>
        <v>33843.875</v>
      </c>
      <c r="F82">
        <f>LOOKUP(E82,Sheet2!$B$7:$B$62,Sheet2!$E$7:$E$62)</f>
        <v>2.3291999999999997</v>
      </c>
    </row>
    <row r="83" spans="1:7" ht="12.75">
      <c r="A83">
        <v>3</v>
      </c>
      <c r="B83" t="s">
        <v>180</v>
      </c>
      <c r="C83" s="19">
        <f t="shared" si="5"/>
        <v>33239</v>
      </c>
      <c r="D83">
        <v>11674</v>
      </c>
      <c r="E83" s="19">
        <f t="shared" si="6"/>
        <v>33725.416666666664</v>
      </c>
      <c r="F83">
        <f>LOOKUP(E83,Sheet2!$B$7:$B$62,Sheet2!$F$7:$F$62)</f>
        <v>3.4474</v>
      </c>
      <c r="G83">
        <f t="shared" si="7"/>
        <v>3.4474</v>
      </c>
    </row>
    <row r="84" spans="1:7" ht="12.75">
      <c r="A84">
        <v>5</v>
      </c>
      <c r="B84" t="s">
        <v>207</v>
      </c>
      <c r="C84" s="19">
        <f t="shared" si="5"/>
        <v>33390</v>
      </c>
      <c r="D84">
        <v>8729</v>
      </c>
      <c r="E84" s="19">
        <f t="shared" si="6"/>
        <v>33753.708333333336</v>
      </c>
      <c r="F84">
        <f>LOOKUP(E84,Sheet2!$B$7:$B$62,Sheet2!$H$7:$H$62)</f>
        <v>3.3265000000000002</v>
      </c>
      <c r="G84">
        <f t="shared" si="7"/>
        <v>3.3265000000000002</v>
      </c>
    </row>
    <row r="85" spans="1:7" ht="12.75">
      <c r="A85">
        <v>4</v>
      </c>
      <c r="B85" t="s">
        <v>193</v>
      </c>
      <c r="C85" s="19">
        <f t="shared" si="5"/>
        <v>33756</v>
      </c>
      <c r="D85">
        <v>16987</v>
      </c>
      <c r="E85" s="19">
        <f t="shared" si="6"/>
        <v>34463.791666666664</v>
      </c>
      <c r="F85">
        <f>LOOKUP(E85,Sheet2!$B$7:$B$62,Sheet2!$G$7:$G$62)</f>
        <v>3.5367999999999995</v>
      </c>
      <c r="G85">
        <f t="shared" si="7"/>
        <v>3.5367999999999995</v>
      </c>
    </row>
    <row r="86" spans="1:7" ht="12.75">
      <c r="A86">
        <v>6</v>
      </c>
      <c r="B86" t="s">
        <v>193</v>
      </c>
      <c r="C86" s="19">
        <f t="shared" si="5"/>
        <v>33756</v>
      </c>
      <c r="D86">
        <v>18632</v>
      </c>
      <c r="E86" s="19">
        <f t="shared" si="6"/>
        <v>34532.333333333336</v>
      </c>
      <c r="F86">
        <f>LOOKUP(E86,Sheet2!$B$7:$B$62,Sheet2!$I$7:$I$62)</f>
        <v>3.23</v>
      </c>
      <c r="G86">
        <f t="shared" si="7"/>
        <v>3.23</v>
      </c>
    </row>
    <row r="87" spans="1:7" ht="12.75">
      <c r="A87">
        <v>7</v>
      </c>
      <c r="B87" t="s">
        <v>193</v>
      </c>
      <c r="C87" s="19">
        <f t="shared" si="5"/>
        <v>33756</v>
      </c>
      <c r="D87">
        <v>14868</v>
      </c>
      <c r="E87" s="19">
        <f t="shared" si="6"/>
        <v>34375.5</v>
      </c>
      <c r="F87">
        <f>LOOKUP(E87,Sheet2!$B$7:$B$62,Sheet2!$J$7:$J$62)</f>
        <v>3.51</v>
      </c>
      <c r="G87">
        <f t="shared" si="7"/>
        <v>3.51</v>
      </c>
    </row>
    <row r="88" spans="1:7" ht="12.75">
      <c r="A88">
        <v>3</v>
      </c>
      <c r="B88" t="s">
        <v>181</v>
      </c>
      <c r="C88" s="19">
        <f t="shared" si="5"/>
        <v>33848</v>
      </c>
      <c r="D88">
        <v>14791</v>
      </c>
      <c r="E88" s="19">
        <f t="shared" si="6"/>
        <v>34464.291666666664</v>
      </c>
      <c r="F88">
        <f>LOOKUP(E88,Sheet2!$B$7:$B$62,Sheet2!$F$7:$F$62)</f>
        <v>3.5906000000000002</v>
      </c>
      <c r="G88">
        <f t="shared" si="7"/>
        <v>3.5906000000000002</v>
      </c>
    </row>
    <row r="89" spans="1:7" ht="12.75">
      <c r="A89">
        <v>1</v>
      </c>
      <c r="B89" t="s">
        <v>156</v>
      </c>
      <c r="C89" s="19">
        <f t="shared" si="5"/>
        <v>33878</v>
      </c>
      <c r="D89">
        <v>48449</v>
      </c>
      <c r="E89" s="19">
        <f t="shared" si="6"/>
        <v>35896.708333333336</v>
      </c>
      <c r="F89">
        <f>LOOKUP(E89,Sheet2!$B$7:$B$62,Sheet2!$D$7:$D$62)</f>
        <v>1.03548</v>
      </c>
    </row>
    <row r="90" spans="1:7" ht="12.75">
      <c r="A90">
        <v>8</v>
      </c>
      <c r="B90" t="s">
        <v>234</v>
      </c>
      <c r="C90" s="19">
        <f t="shared" si="5"/>
        <v>33909</v>
      </c>
      <c r="D90">
        <v>17833</v>
      </c>
      <c r="E90" s="19">
        <f t="shared" si="6"/>
        <v>34652.041666666664</v>
      </c>
      <c r="F90">
        <f>LOOKUP(E90,Sheet2!$B$7:$B$62,Sheet2!$K$7:$K$62)</f>
        <v>3.52</v>
      </c>
      <c r="G90">
        <f t="shared" si="7"/>
        <v>3.52</v>
      </c>
    </row>
    <row r="91" spans="1:7" ht="12.75">
      <c r="A91">
        <v>1</v>
      </c>
      <c r="B91" t="s">
        <v>157</v>
      </c>
      <c r="C91" s="19">
        <f t="shared" si="5"/>
        <v>34060</v>
      </c>
      <c r="D91">
        <v>22910</v>
      </c>
      <c r="E91" s="19">
        <f t="shared" si="6"/>
        <v>35014.583333333336</v>
      </c>
      <c r="F91">
        <f>LOOKUP(E91,Sheet2!$B$7:$B$62,Sheet2!$D$7:$D$62)</f>
        <v>1.0258099999999999</v>
      </c>
    </row>
    <row r="92" spans="1:7" ht="12.75">
      <c r="A92">
        <v>2</v>
      </c>
      <c r="B92" t="s">
        <v>167</v>
      </c>
      <c r="C92" s="19">
        <f t="shared" si="5"/>
        <v>34090</v>
      </c>
      <c r="D92">
        <v>21587</v>
      </c>
      <c r="E92" s="19">
        <f t="shared" si="6"/>
        <v>34989.458333333336</v>
      </c>
      <c r="F92">
        <f>LOOKUP(E92,Sheet2!$B$7:$B$62,Sheet2!$E$7:$E$62)</f>
        <v>2.5461599999999995</v>
      </c>
    </row>
    <row r="93" spans="1:7" ht="12.75">
      <c r="A93">
        <v>4</v>
      </c>
      <c r="B93" t="s">
        <v>194</v>
      </c>
      <c r="C93" s="19">
        <f t="shared" si="5"/>
        <v>34335</v>
      </c>
      <c r="D93">
        <v>12484</v>
      </c>
      <c r="E93" s="19">
        <f t="shared" si="6"/>
        <v>34855.166666666664</v>
      </c>
      <c r="F93">
        <f>LOOKUP(E93,Sheet2!$B$7:$B$62,Sheet2!$G$7:$G$62)</f>
        <v>3.616059999999999</v>
      </c>
      <c r="G93">
        <f t="shared" si="7"/>
        <v>3.616059999999999</v>
      </c>
    </row>
    <row r="94" spans="1:7" ht="12.75">
      <c r="A94">
        <v>4</v>
      </c>
      <c r="B94" t="s">
        <v>195</v>
      </c>
      <c r="C94" s="19">
        <f t="shared" si="5"/>
        <v>34366</v>
      </c>
      <c r="D94">
        <v>20054</v>
      </c>
      <c r="E94" s="19">
        <f t="shared" si="6"/>
        <v>35201.583333333336</v>
      </c>
      <c r="F94">
        <f>LOOKUP(E94,Sheet2!$B$7:$B$62,Sheet2!$G$7:$G$62)</f>
        <v>3.6688999999999994</v>
      </c>
      <c r="G94">
        <f t="shared" si="7"/>
        <v>3.6688999999999994</v>
      </c>
    </row>
    <row r="95" spans="1:7" ht="12.75">
      <c r="A95">
        <v>3</v>
      </c>
      <c r="B95" t="s">
        <v>182</v>
      </c>
      <c r="C95" s="19">
        <f t="shared" si="5"/>
        <v>34547</v>
      </c>
      <c r="D95">
        <v>16852</v>
      </c>
      <c r="E95" s="19">
        <f t="shared" si="6"/>
        <v>35249.166666666664</v>
      </c>
      <c r="F95">
        <f>LOOKUP(E95,Sheet2!$B$7:$B$62,Sheet2!$F$7:$F$62)</f>
        <v>3.7338000000000005</v>
      </c>
      <c r="G95">
        <f t="shared" si="7"/>
        <v>3.7338000000000005</v>
      </c>
    </row>
    <row r="96" spans="1:7" ht="12.75">
      <c r="A96">
        <v>3</v>
      </c>
      <c r="B96" t="s">
        <v>183</v>
      </c>
      <c r="C96" s="19">
        <f t="shared" si="5"/>
        <v>34578</v>
      </c>
      <c r="D96">
        <v>12651</v>
      </c>
      <c r="E96" s="19">
        <f t="shared" si="6"/>
        <v>35105.125</v>
      </c>
      <c r="F96">
        <f>LOOKUP(E96,Sheet2!$B$7:$B$62,Sheet2!$F$7:$F$62)</f>
        <v>3.7338000000000005</v>
      </c>
      <c r="G96">
        <f t="shared" si="7"/>
        <v>3.7338000000000005</v>
      </c>
    </row>
    <row r="97" spans="1:7" ht="12.75">
      <c r="A97">
        <v>5</v>
      </c>
      <c r="B97" t="s">
        <v>208</v>
      </c>
      <c r="C97" s="19">
        <f t="shared" si="5"/>
        <v>34731</v>
      </c>
      <c r="D97">
        <v>10116</v>
      </c>
      <c r="E97" s="19">
        <f t="shared" si="6"/>
        <v>35152.5</v>
      </c>
      <c r="F97">
        <f>LOOKUP(E97,Sheet2!$B$7:$B$62,Sheet2!$H$7:$H$62)</f>
        <v>3.5655</v>
      </c>
      <c r="G97">
        <f t="shared" si="7"/>
        <v>3.5655</v>
      </c>
    </row>
    <row r="98" spans="1:7" ht="12.75">
      <c r="A98">
        <v>4</v>
      </c>
      <c r="B98" t="s">
        <v>196</v>
      </c>
      <c r="C98" s="19">
        <f aca="true" t="shared" si="8" ref="C98:C124">B98+0</f>
        <v>34851</v>
      </c>
      <c r="D98">
        <v>17948</v>
      </c>
      <c r="E98" s="19">
        <f aca="true" t="shared" si="9" ref="E98:E124">B98+D98/24</f>
        <v>35598.833333333336</v>
      </c>
      <c r="F98">
        <f>LOOKUP(E98,Sheet2!$B$7:$B$62,Sheet2!$G$7:$G$62)</f>
        <v>3.6424799999999995</v>
      </c>
      <c r="G98">
        <f t="shared" si="7"/>
        <v>3.6424799999999995</v>
      </c>
    </row>
    <row r="99" spans="1:7" ht="12.75">
      <c r="A99">
        <v>5</v>
      </c>
      <c r="B99" t="s">
        <v>209</v>
      </c>
      <c r="C99" s="19">
        <f t="shared" si="8"/>
        <v>35186</v>
      </c>
      <c r="D99">
        <v>10914</v>
      </c>
      <c r="E99" s="19">
        <f t="shared" si="9"/>
        <v>35640.75</v>
      </c>
      <c r="F99">
        <f>LOOKUP(E99,Sheet2!$B$7:$B$62,Sheet2!$H$7:$H$62)</f>
        <v>3.5416000000000007</v>
      </c>
      <c r="G99">
        <f t="shared" si="7"/>
        <v>3.5416000000000007</v>
      </c>
    </row>
    <row r="100" spans="1:7" ht="12.75">
      <c r="A100">
        <v>5</v>
      </c>
      <c r="B100" t="s">
        <v>209</v>
      </c>
      <c r="C100" s="19">
        <f t="shared" si="8"/>
        <v>35186</v>
      </c>
      <c r="D100">
        <v>16284</v>
      </c>
      <c r="E100" s="19">
        <f t="shared" si="9"/>
        <v>35864.5</v>
      </c>
      <c r="F100">
        <f>LOOKUP(E100,Sheet2!$B$7:$B$62,Sheet2!$H$7:$H$62)</f>
        <v>3.5416000000000007</v>
      </c>
      <c r="G100">
        <f t="shared" si="7"/>
        <v>3.5416000000000007</v>
      </c>
    </row>
    <row r="101" spans="1:7" ht="12.75">
      <c r="A101">
        <v>5</v>
      </c>
      <c r="B101" t="s">
        <v>210</v>
      </c>
      <c r="C101" s="19">
        <f t="shared" si="8"/>
        <v>35521</v>
      </c>
      <c r="D101">
        <v>11914</v>
      </c>
      <c r="E101" s="19">
        <f t="shared" si="9"/>
        <v>36017.416666666664</v>
      </c>
      <c r="F101">
        <f>LOOKUP(E101,Sheet2!$B$7:$B$62,Sheet2!$H$7:$H$62)</f>
        <v>3.5416000000000007</v>
      </c>
      <c r="G101">
        <f t="shared" si="7"/>
        <v>3.5416000000000007</v>
      </c>
    </row>
    <row r="102" spans="1:7" ht="12.75">
      <c r="A102">
        <v>5</v>
      </c>
      <c r="B102" t="s">
        <v>210</v>
      </c>
      <c r="C102" s="19">
        <f t="shared" si="8"/>
        <v>35521</v>
      </c>
      <c r="D102">
        <v>7828</v>
      </c>
      <c r="E102" s="19">
        <f t="shared" si="9"/>
        <v>35847.166666666664</v>
      </c>
      <c r="F102">
        <f>LOOKUP(E102,Sheet2!$B$7:$B$62,Sheet2!$H$7:$H$62)</f>
        <v>3.5416000000000007</v>
      </c>
      <c r="G102">
        <f t="shared" si="7"/>
        <v>3.5416000000000007</v>
      </c>
    </row>
    <row r="103" spans="1:7" ht="12.75">
      <c r="A103">
        <v>3</v>
      </c>
      <c r="B103" t="s">
        <v>184</v>
      </c>
      <c r="C103" s="19">
        <f t="shared" si="8"/>
        <v>35551</v>
      </c>
      <c r="D103">
        <v>15599</v>
      </c>
      <c r="E103" s="19">
        <f t="shared" si="9"/>
        <v>36200.958333333336</v>
      </c>
      <c r="F103">
        <f>LOOKUP(E103,Sheet2!$B$7:$B$62,Sheet2!$F$7:$F$62)</f>
        <v>3.6297039034146357</v>
      </c>
      <c r="G103">
        <f t="shared" si="7"/>
        <v>3.6297039034146357</v>
      </c>
    </row>
    <row r="104" spans="1:7" ht="12.75">
      <c r="A104">
        <v>5</v>
      </c>
      <c r="B104" t="s">
        <v>211</v>
      </c>
      <c r="C104" s="19">
        <f t="shared" si="8"/>
        <v>35827</v>
      </c>
      <c r="D104">
        <v>6845</v>
      </c>
      <c r="E104" s="19">
        <f t="shared" si="9"/>
        <v>36112.208333333336</v>
      </c>
      <c r="F104">
        <f>LOOKUP(E104,Sheet2!$B$7:$B$62,Sheet2!$H$7:$H$62)</f>
        <v>3.478632098170733</v>
      </c>
      <c r="G104">
        <f t="shared" si="7"/>
        <v>3.478632098170733</v>
      </c>
    </row>
    <row r="105" spans="1:7" ht="12.75">
      <c r="A105">
        <v>2</v>
      </c>
      <c r="B105" t="s">
        <v>168</v>
      </c>
      <c r="C105" s="19">
        <f t="shared" si="8"/>
        <v>35886</v>
      </c>
      <c r="D105">
        <v>26466</v>
      </c>
      <c r="E105" s="19">
        <f t="shared" si="9"/>
        <v>36988.75</v>
      </c>
      <c r="F105">
        <f>LOOKUP(E105,Sheet2!$B$7:$B$62,Sheet2!$E$7:$E$62)</f>
        <v>2.5803347783333344</v>
      </c>
    </row>
    <row r="106" spans="1:7" ht="12.75">
      <c r="A106">
        <v>3</v>
      </c>
      <c r="B106" t="s">
        <v>168</v>
      </c>
      <c r="C106" s="19">
        <f t="shared" si="8"/>
        <v>35886</v>
      </c>
      <c r="D106">
        <v>7867</v>
      </c>
      <c r="E106" s="19">
        <f t="shared" si="9"/>
        <v>36213.791666666664</v>
      </c>
      <c r="F106">
        <f>LOOKUP(E106,Sheet2!$B$7:$B$62,Sheet2!$F$7:$F$62)</f>
        <v>3.6872923965286004</v>
      </c>
      <c r="G106">
        <f t="shared" si="7"/>
        <v>3.6872923965286004</v>
      </c>
    </row>
    <row r="107" spans="1:7" ht="12.75">
      <c r="A107">
        <v>4</v>
      </c>
      <c r="B107" t="s">
        <v>197</v>
      </c>
      <c r="C107" s="19">
        <f t="shared" si="8"/>
        <v>35947</v>
      </c>
      <c r="D107">
        <v>12027</v>
      </c>
      <c r="E107" s="19">
        <f t="shared" si="9"/>
        <v>36448.125</v>
      </c>
      <c r="F107">
        <f>LOOKUP(E107,Sheet2!$B$7:$B$62,Sheet2!$G$7:$G$62)</f>
        <v>3.6912960725444415</v>
      </c>
      <c r="G107">
        <f t="shared" si="7"/>
        <v>3.6912960725444415</v>
      </c>
    </row>
    <row r="108" spans="1:7" ht="12.75">
      <c r="A108">
        <v>1</v>
      </c>
      <c r="B108" t="s">
        <v>158</v>
      </c>
      <c r="C108" s="19">
        <f t="shared" si="8"/>
        <v>36130</v>
      </c>
      <c r="D108">
        <v>40859</v>
      </c>
      <c r="E108" s="19">
        <f t="shared" si="9"/>
        <v>37832.458333333336</v>
      </c>
      <c r="F108">
        <f>LOOKUP(E108,Sheet2!$B$7:$B$62,Sheet2!$D$7:$D$62)</f>
        <v>1.0238426424958682</v>
      </c>
    </row>
    <row r="109" spans="1:7" ht="12.75">
      <c r="A109">
        <v>5</v>
      </c>
      <c r="B109" t="s">
        <v>212</v>
      </c>
      <c r="C109" s="19">
        <f t="shared" si="8"/>
        <v>36251</v>
      </c>
      <c r="D109">
        <v>9319</v>
      </c>
      <c r="E109" s="19">
        <f t="shared" si="9"/>
        <v>36639.291666666664</v>
      </c>
      <c r="F109">
        <f>LOOKUP(E109,Sheet2!$B$7:$B$62,Sheet2!$H$7:$H$62)</f>
        <v>3.5817699679169985</v>
      </c>
      <c r="G109">
        <f t="shared" si="7"/>
        <v>3.5817699679169985</v>
      </c>
    </row>
    <row r="110" spans="1:7" ht="12.75">
      <c r="A110">
        <v>4</v>
      </c>
      <c r="B110" t="s">
        <v>198</v>
      </c>
      <c r="C110" s="19">
        <f t="shared" si="8"/>
        <v>36495</v>
      </c>
      <c r="D110">
        <v>13264</v>
      </c>
      <c r="E110" s="19">
        <f t="shared" si="9"/>
        <v>37047.666666666664</v>
      </c>
      <c r="F110">
        <f>LOOKUP(E110,Sheet2!$B$7:$B$62,Sheet2!$G$7:$G$62)</f>
        <v>3.6493526859722234</v>
      </c>
      <c r="G110">
        <f t="shared" si="7"/>
        <v>3.6493526859722234</v>
      </c>
    </row>
    <row r="111" spans="1:7" ht="12.75">
      <c r="A111">
        <v>3</v>
      </c>
      <c r="B111" s="22">
        <v>36708</v>
      </c>
      <c r="C111" s="19">
        <f t="shared" si="8"/>
        <v>36708</v>
      </c>
      <c r="D111">
        <v>11687</v>
      </c>
      <c r="E111" s="19">
        <f t="shared" si="9"/>
        <v>37194.958333333336</v>
      </c>
      <c r="F111">
        <f>LOOKUP(E111,Sheet2!$B$7:$B$62,Sheet2!$F$7:$F$62)</f>
        <v>3.957665712730292</v>
      </c>
      <c r="G111">
        <f t="shared" si="7"/>
        <v>3.957665712730292</v>
      </c>
    </row>
    <row r="112" spans="1:7" ht="12.75">
      <c r="A112">
        <v>4</v>
      </c>
      <c r="B112" s="22">
        <v>36861</v>
      </c>
      <c r="C112" s="19">
        <f t="shared" si="8"/>
        <v>36861</v>
      </c>
      <c r="D112">
        <v>15812</v>
      </c>
      <c r="E112" s="19">
        <f t="shared" si="9"/>
        <v>37519.833333333336</v>
      </c>
      <c r="F112">
        <f>LOOKUP(E112,Sheet2!$B$7:$B$62,Sheet2!$G$7:$G$62)</f>
        <v>3.5973886870581007</v>
      </c>
      <c r="G112">
        <f t="shared" si="7"/>
        <v>3.5973886870581007</v>
      </c>
    </row>
    <row r="113" spans="1:7" ht="12.75">
      <c r="A113">
        <v>1</v>
      </c>
      <c r="B113" s="22">
        <v>37104</v>
      </c>
      <c r="C113" s="19">
        <f t="shared" si="8"/>
        <v>37104</v>
      </c>
      <c r="D113">
        <v>31882</v>
      </c>
      <c r="E113" s="19">
        <f t="shared" si="9"/>
        <v>38432.416666666664</v>
      </c>
      <c r="F113">
        <f>LOOKUP(E113,Sheet2!$B$7:$B$62,Sheet2!$D$7:$D$62)</f>
        <v>0.968297236207192</v>
      </c>
    </row>
    <row r="114" spans="1:7" ht="12.75">
      <c r="A114">
        <v>2</v>
      </c>
      <c r="B114" s="22">
        <v>37104</v>
      </c>
      <c r="C114" s="19">
        <f t="shared" si="8"/>
        <v>37104</v>
      </c>
      <c r="D114">
        <v>25773</v>
      </c>
      <c r="E114" s="19">
        <f t="shared" si="9"/>
        <v>38177.875</v>
      </c>
      <c r="F114">
        <f>LOOKUP(E114,Sheet2!$B$7:$B$62,Sheet2!$E$7:$E$62)</f>
        <v>2.410901639285004</v>
      </c>
    </row>
    <row r="115" spans="1:7" ht="12.75">
      <c r="A115">
        <v>2</v>
      </c>
      <c r="B115" s="22">
        <v>37135</v>
      </c>
      <c r="C115" s="19">
        <f t="shared" si="8"/>
        <v>37135</v>
      </c>
      <c r="D115">
        <v>8063</v>
      </c>
      <c r="E115" s="19">
        <f t="shared" si="9"/>
        <v>37470.958333333336</v>
      </c>
      <c r="F115">
        <f>LOOKUP(E115,Sheet2!$B$7:$B$62,Sheet2!$E$7:$E$62)</f>
        <v>2.5127064018348615</v>
      </c>
    </row>
    <row r="116" spans="1:7" ht="12.75">
      <c r="A116">
        <v>3</v>
      </c>
      <c r="B116" s="22">
        <v>37135</v>
      </c>
      <c r="C116" s="19">
        <f t="shared" si="8"/>
        <v>37135</v>
      </c>
      <c r="D116">
        <v>11896</v>
      </c>
      <c r="E116" s="19">
        <f t="shared" si="9"/>
        <v>37630.666666666664</v>
      </c>
      <c r="F116">
        <f>LOOKUP(E116,Sheet2!$B$7:$B$62,Sheet2!$F$7:$F$62)</f>
        <v>3.680367471781974</v>
      </c>
      <c r="G116">
        <f t="shared" si="7"/>
        <v>3.680367471781974</v>
      </c>
    </row>
    <row r="117" spans="1:7" ht="12.75">
      <c r="A117">
        <v>4</v>
      </c>
      <c r="B117" s="22">
        <v>37316</v>
      </c>
      <c r="C117" s="19">
        <f t="shared" si="8"/>
        <v>37316</v>
      </c>
      <c r="D117">
        <v>10880</v>
      </c>
      <c r="E117" s="19">
        <f t="shared" si="9"/>
        <v>37769.333333333336</v>
      </c>
      <c r="F117">
        <f>LOOKUP(E117,Sheet2!$B$7:$B$62,Sheet2!$G$7:$G$62)</f>
        <v>3.6128496968112076</v>
      </c>
      <c r="G117">
        <f t="shared" si="7"/>
        <v>3.6128496968112076</v>
      </c>
    </row>
    <row r="118" spans="1:7" ht="12.75">
      <c r="A118">
        <v>4</v>
      </c>
      <c r="B118" s="22">
        <v>37347</v>
      </c>
      <c r="C118" s="19">
        <f t="shared" si="8"/>
        <v>37347</v>
      </c>
      <c r="D118">
        <v>10880</v>
      </c>
      <c r="E118" s="19">
        <f t="shared" si="9"/>
        <v>37800.333333333336</v>
      </c>
      <c r="F118">
        <f>LOOKUP(E118,Sheet2!$B$7:$B$62,Sheet2!$G$7:$G$62)</f>
        <v>3.6106848619173566</v>
      </c>
      <c r="G118">
        <f t="shared" si="7"/>
        <v>3.6106848619173566</v>
      </c>
    </row>
    <row r="119" spans="1:7" ht="12.75">
      <c r="A119">
        <v>3</v>
      </c>
      <c r="B119" s="22">
        <v>37377</v>
      </c>
      <c r="C119" s="19">
        <f t="shared" si="8"/>
        <v>37377</v>
      </c>
      <c r="D119">
        <v>5469</v>
      </c>
      <c r="E119" s="19">
        <f t="shared" si="9"/>
        <v>37604.875</v>
      </c>
      <c r="F119">
        <f>LOOKUP(E119,Sheet2!$B$7:$B$62,Sheet2!$F$7:$F$62)</f>
        <v>3.680367471781974</v>
      </c>
      <c r="G119">
        <f t="shared" si="7"/>
        <v>3.680367471781974</v>
      </c>
    </row>
    <row r="120" spans="1:7" ht="12.75">
      <c r="A120">
        <v>4</v>
      </c>
      <c r="B120" s="22">
        <v>37377</v>
      </c>
      <c r="C120" s="19">
        <f t="shared" si="8"/>
        <v>37377</v>
      </c>
      <c r="D120">
        <v>11305</v>
      </c>
      <c r="E120" s="19">
        <f t="shared" si="9"/>
        <v>37848.041666666664</v>
      </c>
      <c r="F120">
        <f>LOOKUP(E120,Sheet2!$B$7:$B$62,Sheet2!$G$7:$G$62)</f>
        <v>3.6106848619173566</v>
      </c>
      <c r="G120">
        <f t="shared" si="7"/>
        <v>3.6106848619173566</v>
      </c>
    </row>
    <row r="121" spans="1:7" ht="12.75">
      <c r="A121">
        <v>3</v>
      </c>
      <c r="B121" s="22">
        <v>37530</v>
      </c>
      <c r="C121" s="19">
        <f t="shared" si="8"/>
        <v>37530</v>
      </c>
      <c r="D121">
        <v>15870</v>
      </c>
      <c r="E121" s="19">
        <f t="shared" si="9"/>
        <v>38191.25</v>
      </c>
      <c r="F121">
        <f>LOOKUP(E121,Sheet2!$B$7:$B$62,Sheet2!$F$7:$F$62)</f>
        <v>3.5336807872095326</v>
      </c>
      <c r="G121">
        <f t="shared" si="7"/>
        <v>3.5336807872095326</v>
      </c>
    </row>
    <row r="122" spans="1:7" ht="12.75">
      <c r="A122">
        <v>1</v>
      </c>
      <c r="B122" s="22">
        <v>37561</v>
      </c>
      <c r="C122" s="19">
        <f t="shared" si="8"/>
        <v>37561</v>
      </c>
      <c r="D122">
        <v>14190</v>
      </c>
      <c r="E122" s="19">
        <f t="shared" si="9"/>
        <v>38152.25</v>
      </c>
      <c r="F122">
        <f>LOOKUP(E122,Sheet2!$B$7:$B$62,Sheet2!$D$7:$D$62)</f>
        <v>0.9908541149360355</v>
      </c>
    </row>
    <row r="123" spans="1:7" ht="12.75">
      <c r="A123">
        <v>5</v>
      </c>
      <c r="B123" s="22">
        <v>37591</v>
      </c>
      <c r="C123" s="19">
        <f t="shared" si="8"/>
        <v>37591</v>
      </c>
      <c r="D123">
        <v>2664</v>
      </c>
      <c r="E123" s="19">
        <f t="shared" si="9"/>
        <v>37702</v>
      </c>
      <c r="F123">
        <f>LOOKUP(E123,Sheet2!$B$7:$B$62,Sheet2!$H$7:$H$62)</f>
        <v>3.5147959028685802</v>
      </c>
      <c r="G123">
        <f t="shared" si="7"/>
        <v>3.5147959028685802</v>
      </c>
    </row>
    <row r="124" spans="1:7" ht="12.75">
      <c r="A124">
        <v>5</v>
      </c>
      <c r="B124" t="s">
        <v>213</v>
      </c>
      <c r="C124" s="19">
        <f t="shared" si="8"/>
        <v>38870</v>
      </c>
      <c r="D124">
        <v>17973</v>
      </c>
      <c r="E124" s="19">
        <f t="shared" si="9"/>
        <v>39618.875</v>
      </c>
      <c r="F124">
        <f>LOOKUP(E124,Sheet2!$B$7:$B$62,Sheet2!$H$7:$H$62)</f>
        <v>3.3755536654965765</v>
      </c>
      <c r="G124">
        <f t="shared" si="7"/>
        <v>3.3755536654965765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selection activeCell="E1" sqref="E1:E16384"/>
    </sheetView>
  </sheetViews>
  <sheetFormatPr defaultColWidth="9.140625" defaultRowHeight="12.75"/>
  <cols>
    <col min="1" max="1" width="11.421875" style="0" bestFit="1" customWidth="1"/>
    <col min="2" max="2" width="14.7109375" style="19" bestFit="1" customWidth="1"/>
    <col min="3" max="3" width="11.421875" style="0" bestFit="1" customWidth="1"/>
    <col min="4" max="4" width="15.00390625" style="0" customWidth="1"/>
    <col min="5" max="5" width="13.421875" style="0" customWidth="1"/>
  </cols>
  <sheetData>
    <row r="1" spans="1:5" s="9" customFormat="1" ht="12.75">
      <c r="A1" s="9" t="s">
        <v>35</v>
      </c>
      <c r="B1" s="20" t="s">
        <v>36</v>
      </c>
      <c r="C1" s="9" t="s">
        <v>38</v>
      </c>
      <c r="D1" s="9" t="s">
        <v>145</v>
      </c>
      <c r="E1" s="9" t="s">
        <v>146</v>
      </c>
    </row>
    <row r="2" spans="1:4" ht="12.75">
      <c r="A2" t="s">
        <v>39</v>
      </c>
      <c r="B2" s="19">
        <v>24417</v>
      </c>
      <c r="C2">
        <v>6683</v>
      </c>
      <c r="D2" s="19">
        <f>B2+C2/24</f>
        <v>24695.458333333332</v>
      </c>
    </row>
    <row r="3" spans="1:4" ht="12.75">
      <c r="A3" t="s">
        <v>40</v>
      </c>
      <c r="B3" s="19">
        <v>24655</v>
      </c>
      <c r="C3">
        <v>6240</v>
      </c>
      <c r="D3" s="19">
        <f aca="true" t="shared" si="0" ref="D3:D66">B3+C3/24</f>
        <v>24915</v>
      </c>
    </row>
    <row r="4" spans="1:4" ht="12.75">
      <c r="A4" t="s">
        <v>41</v>
      </c>
      <c r="B4" s="19">
        <v>24956</v>
      </c>
      <c r="C4">
        <v>16560</v>
      </c>
      <c r="D4" s="19">
        <f t="shared" si="0"/>
        <v>25646</v>
      </c>
    </row>
    <row r="5" spans="1:4" ht="12.75">
      <c r="A5" t="s">
        <v>42</v>
      </c>
      <c r="B5" s="19">
        <v>24993</v>
      </c>
      <c r="C5">
        <v>17398</v>
      </c>
      <c r="D5" s="19">
        <f t="shared" si="0"/>
        <v>25717.916666666668</v>
      </c>
    </row>
    <row r="6" spans="1:4" ht="12.75">
      <c r="A6" t="s">
        <v>43</v>
      </c>
      <c r="B6" s="19">
        <v>25202</v>
      </c>
      <c r="C6">
        <v>23245</v>
      </c>
      <c r="D6" s="19">
        <f t="shared" si="0"/>
        <v>26170.541666666668</v>
      </c>
    </row>
    <row r="7" spans="1:4" ht="12.75">
      <c r="A7" t="s">
        <v>44</v>
      </c>
      <c r="B7" s="19">
        <v>25293</v>
      </c>
      <c r="C7">
        <v>13474</v>
      </c>
      <c r="D7" s="19">
        <f t="shared" si="0"/>
        <v>25854.416666666668</v>
      </c>
    </row>
    <row r="8" spans="1:4" ht="12.75">
      <c r="A8" t="s">
        <v>45</v>
      </c>
      <c r="B8" s="19">
        <v>25322</v>
      </c>
      <c r="C8">
        <v>11308</v>
      </c>
      <c r="D8" s="19">
        <f t="shared" si="0"/>
        <v>25793.166666666668</v>
      </c>
    </row>
    <row r="9" spans="1:4" ht="12.75">
      <c r="A9" t="s">
        <v>46</v>
      </c>
      <c r="B9" s="19">
        <v>25322</v>
      </c>
      <c r="C9">
        <v>3230</v>
      </c>
      <c r="D9" s="19">
        <f t="shared" si="0"/>
        <v>25456.583333333332</v>
      </c>
    </row>
    <row r="10" spans="1:4" ht="12.75">
      <c r="A10" t="s">
        <v>47</v>
      </c>
      <c r="B10" s="19">
        <v>25349</v>
      </c>
      <c r="C10">
        <v>8083</v>
      </c>
      <c r="D10" s="19">
        <f t="shared" si="0"/>
        <v>25685.791666666668</v>
      </c>
    </row>
    <row r="11" spans="1:4" ht="12.75">
      <c r="A11" t="s">
        <v>48</v>
      </c>
      <c r="B11" s="19">
        <v>25349</v>
      </c>
      <c r="C11">
        <v>14476</v>
      </c>
      <c r="D11" s="19">
        <f t="shared" si="0"/>
        <v>25952.166666666668</v>
      </c>
    </row>
    <row r="12" spans="1:4" ht="12.75">
      <c r="A12" t="s">
        <v>49</v>
      </c>
      <c r="B12" s="19">
        <v>25379</v>
      </c>
      <c r="C12">
        <v>4278</v>
      </c>
      <c r="D12" s="19">
        <f t="shared" si="0"/>
        <v>25557.25</v>
      </c>
    </row>
    <row r="13" spans="1:4" ht="12.75">
      <c r="A13" t="s">
        <v>50</v>
      </c>
      <c r="B13" s="19">
        <v>25473</v>
      </c>
      <c r="C13">
        <v>18212</v>
      </c>
      <c r="D13" s="19">
        <f t="shared" si="0"/>
        <v>26231.833333333332</v>
      </c>
    </row>
    <row r="14" spans="1:4" ht="12.75">
      <c r="A14" t="s">
        <v>51</v>
      </c>
      <c r="B14" s="19">
        <v>25473</v>
      </c>
      <c r="C14">
        <v>16792</v>
      </c>
      <c r="D14" s="19">
        <f t="shared" si="0"/>
        <v>26172.666666666668</v>
      </c>
    </row>
    <row r="15" spans="1:4" ht="12.75">
      <c r="A15" t="s">
        <v>52</v>
      </c>
      <c r="B15" s="19">
        <v>25473</v>
      </c>
      <c r="C15">
        <v>15958</v>
      </c>
      <c r="D15" s="19">
        <f t="shared" si="0"/>
        <v>26137.916666666668</v>
      </c>
    </row>
    <row r="16" spans="1:4" ht="12.75">
      <c r="A16" t="s">
        <v>53</v>
      </c>
      <c r="B16" s="19">
        <v>25473</v>
      </c>
      <c r="C16">
        <v>16492</v>
      </c>
      <c r="D16" s="19">
        <f t="shared" si="0"/>
        <v>26160.166666666668</v>
      </c>
    </row>
    <row r="17" spans="1:4" ht="12.75">
      <c r="A17" t="s">
        <v>54</v>
      </c>
      <c r="B17" s="19">
        <v>25505</v>
      </c>
      <c r="C17">
        <v>7968</v>
      </c>
      <c r="D17" s="19">
        <f t="shared" si="0"/>
        <v>25837</v>
      </c>
    </row>
    <row r="18" spans="1:4" ht="12.75">
      <c r="A18" t="s">
        <v>55</v>
      </c>
      <c r="B18" s="19">
        <v>25616</v>
      </c>
      <c r="C18">
        <v>4371</v>
      </c>
      <c r="D18" s="19">
        <f t="shared" si="0"/>
        <v>25798.125</v>
      </c>
    </row>
    <row r="19" spans="1:4" ht="12.75">
      <c r="A19" t="s">
        <v>56</v>
      </c>
      <c r="B19" s="19">
        <v>25723</v>
      </c>
      <c r="C19">
        <v>12561</v>
      </c>
      <c r="D19" s="19">
        <f t="shared" si="0"/>
        <v>26246.375</v>
      </c>
    </row>
    <row r="20" spans="1:4" ht="12.75">
      <c r="A20" t="s">
        <v>57</v>
      </c>
      <c r="B20" s="19">
        <v>25978</v>
      </c>
      <c r="C20">
        <v>14477</v>
      </c>
      <c r="D20" s="19">
        <f t="shared" si="0"/>
        <v>26581.208333333332</v>
      </c>
    </row>
    <row r="21" spans="1:4" ht="12.75">
      <c r="A21" t="s">
        <v>58</v>
      </c>
      <c r="B21" s="19">
        <v>26148</v>
      </c>
      <c r="C21">
        <v>12326</v>
      </c>
      <c r="D21" s="19">
        <f t="shared" si="0"/>
        <v>26661.583333333332</v>
      </c>
    </row>
    <row r="22" spans="1:4" ht="12.75">
      <c r="A22" t="s">
        <v>59</v>
      </c>
      <c r="B22" s="19">
        <v>26420</v>
      </c>
      <c r="C22">
        <v>3584</v>
      </c>
      <c r="D22" s="19">
        <f t="shared" si="0"/>
        <v>26569.333333333332</v>
      </c>
    </row>
    <row r="23" spans="1:4" ht="12.75">
      <c r="A23" t="s">
        <v>60</v>
      </c>
      <c r="B23" s="19">
        <v>26420</v>
      </c>
      <c r="C23">
        <v>14933</v>
      </c>
      <c r="D23" s="19">
        <f t="shared" si="0"/>
        <v>27042.208333333332</v>
      </c>
    </row>
    <row r="24" spans="1:4" ht="12.75">
      <c r="A24" t="s">
        <v>61</v>
      </c>
      <c r="B24" s="19">
        <v>26469</v>
      </c>
      <c r="C24">
        <v>28339</v>
      </c>
      <c r="D24" s="19">
        <f t="shared" si="0"/>
        <v>27649.791666666668</v>
      </c>
    </row>
    <row r="25" spans="1:4" ht="12.75">
      <c r="A25" t="s">
        <v>62</v>
      </c>
      <c r="B25" s="19">
        <v>26526</v>
      </c>
      <c r="C25">
        <v>13464</v>
      </c>
      <c r="D25" s="19">
        <f t="shared" si="0"/>
        <v>27087</v>
      </c>
    </row>
    <row r="26" spans="1:4" ht="12.75">
      <c r="A26" t="s">
        <v>63</v>
      </c>
      <c r="B26" s="19">
        <v>26561</v>
      </c>
      <c r="C26">
        <v>8404</v>
      </c>
      <c r="D26" s="19">
        <f t="shared" si="0"/>
        <v>26911.166666666668</v>
      </c>
    </row>
    <row r="27" spans="1:4" ht="12.75">
      <c r="A27" t="s">
        <v>64</v>
      </c>
      <c r="B27" s="19">
        <v>26561</v>
      </c>
      <c r="C27">
        <v>9743</v>
      </c>
      <c r="D27" s="19">
        <f t="shared" si="0"/>
        <v>26966.958333333332</v>
      </c>
    </row>
    <row r="28" spans="1:4" ht="12.75">
      <c r="A28" t="s">
        <v>65</v>
      </c>
      <c r="B28" s="19">
        <v>26733</v>
      </c>
      <c r="C28">
        <v>11526</v>
      </c>
      <c r="D28" s="19">
        <f t="shared" si="0"/>
        <v>27213.25</v>
      </c>
    </row>
    <row r="29" spans="1:4" ht="12.75">
      <c r="A29" t="s">
        <v>66</v>
      </c>
      <c r="B29" s="19">
        <v>26891</v>
      </c>
      <c r="C29">
        <v>6439</v>
      </c>
      <c r="D29" s="19">
        <f t="shared" si="0"/>
        <v>27159.291666666668</v>
      </c>
    </row>
    <row r="30" spans="1:4" ht="12.75">
      <c r="A30" t="s">
        <v>67</v>
      </c>
      <c r="B30" s="19">
        <v>26936</v>
      </c>
      <c r="C30">
        <v>24639</v>
      </c>
      <c r="D30" s="19">
        <f t="shared" si="0"/>
        <v>27962.625</v>
      </c>
    </row>
    <row r="31" spans="1:4" ht="12.75">
      <c r="A31" t="s">
        <v>68</v>
      </c>
      <c r="B31" s="19">
        <v>26967</v>
      </c>
      <c r="C31">
        <v>11897</v>
      </c>
      <c r="D31" s="19">
        <f t="shared" si="0"/>
        <v>27462.708333333332</v>
      </c>
    </row>
    <row r="32" spans="1:4" ht="12.75">
      <c r="A32" t="s">
        <v>69</v>
      </c>
      <c r="B32" s="19">
        <v>27128</v>
      </c>
      <c r="C32">
        <v>18582</v>
      </c>
      <c r="D32" s="19">
        <f t="shared" si="0"/>
        <v>27902.25</v>
      </c>
    </row>
    <row r="33" spans="1:4" ht="12.75">
      <c r="A33" t="s">
        <v>70</v>
      </c>
      <c r="B33" s="19">
        <v>27139</v>
      </c>
      <c r="C33">
        <v>7171</v>
      </c>
      <c r="D33" s="19">
        <f t="shared" si="0"/>
        <v>27437.791666666668</v>
      </c>
    </row>
    <row r="34" spans="1:4" ht="12.75">
      <c r="A34" t="s">
        <v>71</v>
      </c>
      <c r="B34" s="19">
        <v>27354</v>
      </c>
      <c r="C34">
        <v>20610</v>
      </c>
      <c r="D34" s="19">
        <f t="shared" si="0"/>
        <v>28212.75</v>
      </c>
    </row>
    <row r="35" spans="1:4" ht="12.75">
      <c r="A35" t="s">
        <v>72</v>
      </c>
      <c r="B35" s="19">
        <v>27360</v>
      </c>
      <c r="C35">
        <v>23352</v>
      </c>
      <c r="D35" s="19">
        <f t="shared" si="0"/>
        <v>28333</v>
      </c>
    </row>
    <row r="36" spans="1:4" ht="12.75">
      <c r="A36" t="s">
        <v>73</v>
      </c>
      <c r="B36" s="19">
        <v>27386</v>
      </c>
      <c r="C36">
        <v>6970</v>
      </c>
      <c r="D36" s="19">
        <f t="shared" si="0"/>
        <v>27676.416666666668</v>
      </c>
    </row>
    <row r="37" spans="1:4" ht="12.75">
      <c r="A37" t="s">
        <v>74</v>
      </c>
      <c r="B37" s="19">
        <v>27416</v>
      </c>
      <c r="C37">
        <v>10707</v>
      </c>
      <c r="D37" s="19">
        <f t="shared" si="0"/>
        <v>27862.125</v>
      </c>
    </row>
    <row r="38" spans="1:4" ht="12.75">
      <c r="A38" t="s">
        <v>75</v>
      </c>
      <c r="B38" s="19">
        <v>27443</v>
      </c>
      <c r="C38">
        <v>19827</v>
      </c>
      <c r="D38" s="19">
        <f t="shared" si="0"/>
        <v>28269.125</v>
      </c>
    </row>
    <row r="39" spans="1:4" ht="12.75">
      <c r="A39" t="s">
        <v>76</v>
      </c>
      <c r="B39" s="19">
        <v>27524</v>
      </c>
      <c r="C39">
        <v>13956</v>
      </c>
      <c r="D39" s="19">
        <f t="shared" si="0"/>
        <v>28105.5</v>
      </c>
    </row>
    <row r="40" spans="1:4" ht="12.75">
      <c r="A40" t="s">
        <v>77</v>
      </c>
      <c r="B40" s="19">
        <v>27533</v>
      </c>
      <c r="C40">
        <v>27210</v>
      </c>
      <c r="D40" s="19">
        <f t="shared" si="0"/>
        <v>28666.75</v>
      </c>
    </row>
    <row r="41" spans="1:4" ht="12.75">
      <c r="A41" t="s">
        <v>78</v>
      </c>
      <c r="B41" s="19">
        <v>27595</v>
      </c>
      <c r="C41">
        <v>2995</v>
      </c>
      <c r="D41" s="19">
        <f t="shared" si="0"/>
        <v>27719.791666666668</v>
      </c>
    </row>
    <row r="42" spans="1:4" ht="12.75">
      <c r="A42" t="s">
        <v>79</v>
      </c>
      <c r="B42" s="19">
        <v>27643</v>
      </c>
      <c r="C42">
        <v>35385</v>
      </c>
      <c r="D42" s="19">
        <f t="shared" si="0"/>
        <v>29117.375</v>
      </c>
    </row>
    <row r="43" spans="1:4" ht="12.75">
      <c r="A43" t="s">
        <v>80</v>
      </c>
      <c r="B43" s="19">
        <v>27643</v>
      </c>
      <c r="C43">
        <v>10055</v>
      </c>
      <c r="D43" s="19">
        <f t="shared" si="0"/>
        <v>28061.958333333332</v>
      </c>
    </row>
    <row r="44" spans="1:4" ht="12.75">
      <c r="A44" t="s">
        <v>81</v>
      </c>
      <c r="B44" s="19">
        <v>27652</v>
      </c>
      <c r="C44">
        <v>18272</v>
      </c>
      <c r="D44" s="19">
        <f t="shared" si="0"/>
        <v>28413.333333333332</v>
      </c>
    </row>
    <row r="45" spans="1:4" ht="12.75">
      <c r="A45" t="s">
        <v>82</v>
      </c>
      <c r="B45" s="19">
        <v>27652</v>
      </c>
      <c r="C45">
        <v>33331</v>
      </c>
      <c r="D45" s="19">
        <f t="shared" si="0"/>
        <v>29040.791666666668</v>
      </c>
    </row>
    <row r="46" spans="1:4" ht="12.75">
      <c r="A46" t="s">
        <v>83</v>
      </c>
      <c r="B46" s="19">
        <v>27861</v>
      </c>
      <c r="C46">
        <v>167</v>
      </c>
      <c r="D46" s="19">
        <f t="shared" si="0"/>
        <v>27867.958333333332</v>
      </c>
    </row>
    <row r="47" spans="1:4" ht="12.75">
      <c r="A47" t="s">
        <v>84</v>
      </c>
      <c r="B47" s="19">
        <v>28023</v>
      </c>
      <c r="C47">
        <v>920</v>
      </c>
      <c r="D47" s="19">
        <f t="shared" si="0"/>
        <v>28061.333333333332</v>
      </c>
    </row>
    <row r="48" spans="1:4" ht="12.75">
      <c r="A48" t="s">
        <v>85</v>
      </c>
      <c r="B48" s="19">
        <v>28023</v>
      </c>
      <c r="C48">
        <v>18858</v>
      </c>
      <c r="D48" s="19">
        <f t="shared" si="0"/>
        <v>28808.75</v>
      </c>
    </row>
    <row r="49" spans="1:4" ht="12.75">
      <c r="A49" t="s">
        <v>86</v>
      </c>
      <c r="B49" s="19">
        <v>28288</v>
      </c>
      <c r="C49">
        <v>7966</v>
      </c>
      <c r="D49" s="19">
        <f t="shared" si="0"/>
        <v>28619.916666666668</v>
      </c>
    </row>
    <row r="50" spans="1:4" ht="12.75">
      <c r="A50" t="s">
        <v>87</v>
      </c>
      <c r="B50" s="19">
        <v>28304</v>
      </c>
      <c r="C50">
        <v>18133</v>
      </c>
      <c r="D50" s="19">
        <f t="shared" si="0"/>
        <v>29059.541666666668</v>
      </c>
    </row>
    <row r="51" spans="1:4" ht="12.75">
      <c r="A51" t="s">
        <v>88</v>
      </c>
      <c r="B51" s="19">
        <v>28448</v>
      </c>
      <c r="C51">
        <v>10114</v>
      </c>
      <c r="D51" s="19">
        <f t="shared" si="0"/>
        <v>28869.416666666668</v>
      </c>
    </row>
    <row r="52" spans="1:4" ht="12.75">
      <c r="A52" t="s">
        <v>89</v>
      </c>
      <c r="B52" s="19">
        <v>28452</v>
      </c>
      <c r="C52">
        <v>27607</v>
      </c>
      <c r="D52" s="19">
        <f t="shared" si="0"/>
        <v>29602.291666666668</v>
      </c>
    </row>
    <row r="53" spans="1:4" ht="12.75">
      <c r="A53" t="s">
        <v>90</v>
      </c>
      <c r="B53" s="19">
        <v>28650</v>
      </c>
      <c r="C53">
        <v>11722</v>
      </c>
      <c r="D53" s="19">
        <f t="shared" si="0"/>
        <v>29138.416666666668</v>
      </c>
    </row>
    <row r="54" spans="1:4" ht="12.75">
      <c r="A54" t="s">
        <v>91</v>
      </c>
      <c r="B54" s="19">
        <v>28691</v>
      </c>
      <c r="C54">
        <v>13422</v>
      </c>
      <c r="D54" s="19">
        <f t="shared" si="0"/>
        <v>29250.25</v>
      </c>
    </row>
    <row r="55" spans="1:4" ht="12.75">
      <c r="A55" t="s">
        <v>92</v>
      </c>
      <c r="B55" s="19">
        <v>28725</v>
      </c>
      <c r="C55">
        <v>9810</v>
      </c>
      <c r="D55" s="19">
        <f t="shared" si="0"/>
        <v>29133.75</v>
      </c>
    </row>
    <row r="56" spans="1:4" ht="12.75">
      <c r="A56" t="s">
        <v>93</v>
      </c>
      <c r="B56" s="19">
        <v>28893</v>
      </c>
      <c r="C56">
        <v>18509</v>
      </c>
      <c r="D56" s="19">
        <f t="shared" si="0"/>
        <v>29664.208333333332</v>
      </c>
    </row>
    <row r="57" spans="1:4" ht="12.75">
      <c r="A57" t="s">
        <v>94</v>
      </c>
      <c r="B57" s="19">
        <v>28914</v>
      </c>
      <c r="C57">
        <v>1632</v>
      </c>
      <c r="D57" s="19">
        <f t="shared" si="0"/>
        <v>28982</v>
      </c>
    </row>
    <row r="58" spans="1:4" ht="12.75">
      <c r="A58" t="s">
        <v>95</v>
      </c>
      <c r="B58" s="19">
        <v>28925</v>
      </c>
      <c r="C58">
        <v>15728</v>
      </c>
      <c r="D58" s="19">
        <f t="shared" si="0"/>
        <v>29580.333333333332</v>
      </c>
    </row>
    <row r="59" spans="1:4" ht="12.75">
      <c r="A59" t="s">
        <v>96</v>
      </c>
      <c r="B59" s="19">
        <v>28984</v>
      </c>
      <c r="C59">
        <v>23761</v>
      </c>
      <c r="D59" s="19">
        <f t="shared" si="0"/>
        <v>29974.041666666668</v>
      </c>
    </row>
    <row r="60" spans="1:4" ht="12.75">
      <c r="A60" t="s">
        <v>97</v>
      </c>
      <c r="B60" s="19">
        <v>29237</v>
      </c>
      <c r="C60">
        <v>16768.5</v>
      </c>
      <c r="D60" s="19">
        <f t="shared" si="0"/>
        <v>29935.6875</v>
      </c>
    </row>
    <row r="61" spans="1:4" ht="12.75">
      <c r="A61" t="s">
        <v>98</v>
      </c>
      <c r="B61" s="19">
        <v>29237</v>
      </c>
      <c r="C61">
        <v>24253</v>
      </c>
      <c r="D61" s="19">
        <f t="shared" si="0"/>
        <v>30247.541666666668</v>
      </c>
    </row>
    <row r="62" spans="1:4" ht="12.75">
      <c r="A62" t="s">
        <v>99</v>
      </c>
      <c r="B62" s="19">
        <v>29240</v>
      </c>
      <c r="C62">
        <v>38504</v>
      </c>
      <c r="D62" s="19">
        <f t="shared" si="0"/>
        <v>30844.333333333332</v>
      </c>
    </row>
    <row r="63" spans="1:4" ht="12.75">
      <c r="A63" t="s">
        <v>100</v>
      </c>
      <c r="B63" s="19">
        <v>29269</v>
      </c>
      <c r="C63">
        <v>16078</v>
      </c>
      <c r="D63" s="19">
        <f t="shared" si="0"/>
        <v>29938.916666666668</v>
      </c>
    </row>
    <row r="64" spans="1:4" ht="12.75">
      <c r="A64" t="s">
        <v>101</v>
      </c>
      <c r="B64" s="19">
        <v>29582</v>
      </c>
      <c r="C64">
        <v>27186</v>
      </c>
      <c r="D64" s="19">
        <f t="shared" si="0"/>
        <v>30714.75</v>
      </c>
    </row>
    <row r="65" spans="1:4" ht="12.75">
      <c r="A65" t="s">
        <v>102</v>
      </c>
      <c r="B65" s="19">
        <v>29669</v>
      </c>
      <c r="C65">
        <v>7037</v>
      </c>
      <c r="D65" s="19">
        <f t="shared" si="0"/>
        <v>29962.208333333332</v>
      </c>
    </row>
    <row r="66" spans="1:4" ht="12.75">
      <c r="A66" t="s">
        <v>103</v>
      </c>
      <c r="B66" s="19">
        <v>29704</v>
      </c>
      <c r="C66">
        <v>10100</v>
      </c>
      <c r="D66" s="19">
        <f t="shared" si="0"/>
        <v>30124.833333333332</v>
      </c>
    </row>
    <row r="67" spans="1:4" ht="12.75">
      <c r="A67" t="s">
        <v>104</v>
      </c>
      <c r="B67" s="19">
        <v>29963</v>
      </c>
      <c r="C67">
        <v>18164</v>
      </c>
      <c r="D67" s="19">
        <f aca="true" t="shared" si="1" ref="D67:D107">B67+C67/24</f>
        <v>30719.833333333332</v>
      </c>
    </row>
    <row r="68" spans="1:4" ht="12.75">
      <c r="A68" t="s">
        <v>105</v>
      </c>
      <c r="B68" s="19">
        <v>30227</v>
      </c>
      <c r="C68">
        <v>17011</v>
      </c>
      <c r="D68" s="19">
        <f t="shared" si="1"/>
        <v>30935.791666666668</v>
      </c>
    </row>
    <row r="69" spans="1:4" ht="12.75">
      <c r="A69" t="s">
        <v>106</v>
      </c>
      <c r="B69" s="19">
        <v>30261</v>
      </c>
      <c r="C69">
        <v>19988</v>
      </c>
      <c r="D69" s="19">
        <f t="shared" si="1"/>
        <v>31093.833333333332</v>
      </c>
    </row>
    <row r="70" spans="1:4" ht="12.75">
      <c r="A70" t="s">
        <v>107</v>
      </c>
      <c r="B70" s="19">
        <v>30307</v>
      </c>
      <c r="C70">
        <v>16856</v>
      </c>
      <c r="D70" s="19">
        <f t="shared" si="1"/>
        <v>31009.333333333332</v>
      </c>
    </row>
    <row r="71" spans="1:4" ht="12.75">
      <c r="A71" t="s">
        <v>108</v>
      </c>
      <c r="B71" s="19">
        <v>30321</v>
      </c>
      <c r="C71">
        <v>20559</v>
      </c>
      <c r="D71" s="19">
        <f t="shared" si="1"/>
        <v>31177.625</v>
      </c>
    </row>
    <row r="72" spans="1:4" ht="12.75">
      <c r="A72" t="s">
        <v>109</v>
      </c>
      <c r="B72" s="19">
        <v>30442</v>
      </c>
      <c r="C72">
        <v>18074</v>
      </c>
      <c r="D72" s="19">
        <f t="shared" si="1"/>
        <v>31195.083333333332</v>
      </c>
    </row>
    <row r="73" spans="1:4" ht="12.75">
      <c r="A73" t="s">
        <v>110</v>
      </c>
      <c r="B73" s="19">
        <v>30723</v>
      </c>
      <c r="C73">
        <v>16442</v>
      </c>
      <c r="D73" s="19">
        <f t="shared" si="1"/>
        <v>31408.083333333332</v>
      </c>
    </row>
    <row r="74" spans="1:4" ht="12.75">
      <c r="A74" t="s">
        <v>111</v>
      </c>
      <c r="B74" s="19">
        <v>30811</v>
      </c>
      <c r="C74">
        <v>2197.9</v>
      </c>
      <c r="D74" s="19">
        <f t="shared" si="1"/>
        <v>30902.579166666666</v>
      </c>
    </row>
    <row r="75" spans="1:4" ht="12.75">
      <c r="A75" t="s">
        <v>112</v>
      </c>
      <c r="B75" s="19">
        <v>30822</v>
      </c>
      <c r="C75">
        <v>19607.7</v>
      </c>
      <c r="D75" s="19">
        <f t="shared" si="1"/>
        <v>31638.9875</v>
      </c>
    </row>
    <row r="76" spans="1:4" ht="12.75">
      <c r="A76" t="s">
        <v>113</v>
      </c>
      <c r="B76" s="19">
        <v>31133</v>
      </c>
      <c r="C76">
        <v>2425</v>
      </c>
      <c r="D76" s="19">
        <f t="shared" si="1"/>
        <v>31234.041666666668</v>
      </c>
    </row>
    <row r="77" spans="1:4" ht="12.75">
      <c r="A77" t="s">
        <v>114</v>
      </c>
      <c r="B77" s="19">
        <v>31194</v>
      </c>
      <c r="C77">
        <v>20</v>
      </c>
      <c r="D77" s="19">
        <f t="shared" si="1"/>
        <v>31194.833333333332</v>
      </c>
    </row>
    <row r="78" spans="1:4" ht="12.75">
      <c r="A78" t="s">
        <v>115</v>
      </c>
      <c r="B78" s="19">
        <v>31293</v>
      </c>
      <c r="C78">
        <v>885</v>
      </c>
      <c r="D78" s="19">
        <f t="shared" si="1"/>
        <v>31329.875</v>
      </c>
    </row>
    <row r="79" spans="1:4" ht="12.75">
      <c r="A79" t="s">
        <v>116</v>
      </c>
      <c r="B79" s="19">
        <v>31343</v>
      </c>
      <c r="C79">
        <v>20905.3</v>
      </c>
      <c r="D79" s="19">
        <f t="shared" si="1"/>
        <v>32214.054166666665</v>
      </c>
    </row>
    <row r="80" spans="1:4" ht="12.75">
      <c r="A80" t="s">
        <v>117</v>
      </c>
      <c r="B80" s="19">
        <v>31502</v>
      </c>
      <c r="C80">
        <v>2257</v>
      </c>
      <c r="D80" s="19">
        <f t="shared" si="1"/>
        <v>31596.041666666668</v>
      </c>
    </row>
    <row r="81" spans="1:4" ht="12.75">
      <c r="A81" t="s">
        <v>118</v>
      </c>
      <c r="B81" s="19">
        <v>31503</v>
      </c>
      <c r="C81">
        <v>1333.1</v>
      </c>
      <c r="D81" s="19">
        <f t="shared" si="1"/>
        <v>31558.545833333334</v>
      </c>
    </row>
    <row r="82" spans="1:4" ht="12.75">
      <c r="A82" t="s">
        <v>119</v>
      </c>
      <c r="B82" s="19">
        <v>31623</v>
      </c>
      <c r="C82">
        <v>8925.3</v>
      </c>
      <c r="D82" s="19">
        <f t="shared" si="1"/>
        <v>31994.8875</v>
      </c>
    </row>
    <row r="83" spans="1:4" ht="12.75">
      <c r="A83" t="s">
        <v>120</v>
      </c>
      <c r="B83" s="19">
        <v>31719</v>
      </c>
      <c r="C83">
        <v>19279</v>
      </c>
      <c r="D83" s="19">
        <f t="shared" si="1"/>
        <v>32522.291666666668</v>
      </c>
    </row>
    <row r="84" spans="1:4" ht="12.75">
      <c r="A84" t="s">
        <v>121</v>
      </c>
      <c r="B84" s="19">
        <v>31782</v>
      </c>
      <c r="C84">
        <v>18075</v>
      </c>
      <c r="D84" s="19">
        <f t="shared" si="1"/>
        <v>32535.125</v>
      </c>
    </row>
    <row r="85" spans="1:4" ht="12.75">
      <c r="A85" t="s">
        <v>122</v>
      </c>
      <c r="B85" s="19">
        <v>31835</v>
      </c>
      <c r="C85">
        <v>26356.7</v>
      </c>
      <c r="D85" s="19">
        <f t="shared" si="1"/>
        <v>32933.19583333333</v>
      </c>
    </row>
    <row r="86" spans="1:4" ht="12.75">
      <c r="A86" t="s">
        <v>123</v>
      </c>
      <c r="B86" s="19">
        <v>32056</v>
      </c>
      <c r="C86">
        <v>7355.8</v>
      </c>
      <c r="D86" s="19">
        <f t="shared" si="1"/>
        <v>32362.491666666665</v>
      </c>
    </row>
    <row r="87" spans="1:4" ht="12.75">
      <c r="A87" t="s">
        <v>124</v>
      </c>
      <c r="B87" s="19">
        <v>32069</v>
      </c>
      <c r="C87">
        <v>13980.6</v>
      </c>
      <c r="D87" s="19">
        <f t="shared" si="1"/>
        <v>32651.525</v>
      </c>
    </row>
    <row r="88" spans="1:4" ht="12.75">
      <c r="A88" t="s">
        <v>125</v>
      </c>
      <c r="B88" s="19">
        <v>32078</v>
      </c>
      <c r="C88">
        <v>13729</v>
      </c>
      <c r="D88" s="19">
        <f t="shared" si="1"/>
        <v>32650.041666666668</v>
      </c>
    </row>
    <row r="89" spans="1:4" ht="12.75">
      <c r="A89" t="s">
        <v>126</v>
      </c>
      <c r="B89" s="19">
        <v>32358</v>
      </c>
      <c r="C89">
        <v>2135.1</v>
      </c>
      <c r="D89" s="19">
        <f t="shared" si="1"/>
        <v>32446.9625</v>
      </c>
    </row>
    <row r="90" spans="1:4" ht="12.75">
      <c r="A90" t="s">
        <v>127</v>
      </c>
      <c r="B90" s="19">
        <v>32358</v>
      </c>
      <c r="C90">
        <v>1573</v>
      </c>
      <c r="D90" s="19">
        <f t="shared" si="1"/>
        <v>32423.541666666668</v>
      </c>
    </row>
    <row r="91" spans="1:4" ht="12.75">
      <c r="A91" t="s">
        <v>128</v>
      </c>
      <c r="B91" s="19">
        <v>32559</v>
      </c>
      <c r="C91">
        <v>5256.5</v>
      </c>
      <c r="D91" s="19">
        <f t="shared" si="1"/>
        <v>32778.020833333336</v>
      </c>
    </row>
    <row r="92" spans="1:4" ht="12.75">
      <c r="A92" t="s">
        <v>129</v>
      </c>
      <c r="B92" s="19">
        <v>32670</v>
      </c>
      <c r="C92">
        <v>4210.7</v>
      </c>
      <c r="D92" s="19">
        <f t="shared" si="1"/>
        <v>32845.44583333333</v>
      </c>
    </row>
    <row r="93" spans="1:4" ht="12.75">
      <c r="A93" t="s">
        <v>130</v>
      </c>
      <c r="B93" s="19">
        <v>32977</v>
      </c>
      <c r="C93">
        <v>15293.4</v>
      </c>
      <c r="D93" s="19">
        <f t="shared" si="1"/>
        <v>33614.225</v>
      </c>
    </row>
    <row r="94" spans="1:4" ht="12.75">
      <c r="A94" t="s">
        <v>131</v>
      </c>
      <c r="B94" s="19">
        <v>33155</v>
      </c>
      <c r="C94">
        <v>654.7</v>
      </c>
      <c r="D94" s="19">
        <f t="shared" si="1"/>
        <v>33182.27916666667</v>
      </c>
    </row>
    <row r="95" spans="1:4" ht="12.75">
      <c r="A95" t="s">
        <v>132</v>
      </c>
      <c r="B95" s="19">
        <v>33372</v>
      </c>
      <c r="C95">
        <v>8064</v>
      </c>
      <c r="D95" s="19">
        <f t="shared" si="1"/>
        <v>33708</v>
      </c>
    </row>
    <row r="96" spans="1:4" ht="12.75">
      <c r="A96" t="s">
        <v>133</v>
      </c>
      <c r="B96" s="19">
        <v>33516</v>
      </c>
      <c r="C96">
        <v>8060.3</v>
      </c>
      <c r="D96" s="19">
        <f t="shared" si="1"/>
        <v>33851.84583333333</v>
      </c>
    </row>
    <row r="97" spans="1:4" ht="12.75">
      <c r="A97" t="s">
        <v>134</v>
      </c>
      <c r="B97" s="19">
        <v>33516</v>
      </c>
      <c r="C97">
        <v>18766</v>
      </c>
      <c r="D97" s="19">
        <f t="shared" si="1"/>
        <v>34297.916666666664</v>
      </c>
    </row>
    <row r="98" spans="1:4" ht="12.75">
      <c r="A98" t="s">
        <v>135</v>
      </c>
      <c r="B98" s="19">
        <v>33603</v>
      </c>
      <c r="C98">
        <v>20894.8</v>
      </c>
      <c r="D98" s="19">
        <f t="shared" si="1"/>
        <v>34473.61666666667</v>
      </c>
    </row>
    <row r="99" spans="1:4" ht="12.75">
      <c r="A99" t="s">
        <v>136</v>
      </c>
      <c r="B99" s="19">
        <v>33651</v>
      </c>
      <c r="C99">
        <v>18291.8</v>
      </c>
      <c r="D99" s="19">
        <f t="shared" si="1"/>
        <v>34413.15833333333</v>
      </c>
    </row>
    <row r="100" spans="1:4" ht="12.75">
      <c r="A100" t="s">
        <v>137</v>
      </c>
      <c r="B100" s="19">
        <v>33685</v>
      </c>
      <c r="C100">
        <v>32284</v>
      </c>
      <c r="D100" s="19">
        <f t="shared" si="1"/>
        <v>35030.166666666664</v>
      </c>
    </row>
    <row r="101" spans="1:4" ht="12.75">
      <c r="A101" t="s">
        <v>138</v>
      </c>
      <c r="B101" s="19">
        <v>33714</v>
      </c>
      <c r="C101">
        <v>20024.86</v>
      </c>
      <c r="D101" s="19">
        <f t="shared" si="1"/>
        <v>34548.369166666664</v>
      </c>
    </row>
    <row r="102" spans="1:4" ht="12.75">
      <c r="A102" t="s">
        <v>139</v>
      </c>
      <c r="B102" s="19">
        <v>33953</v>
      </c>
      <c r="C102">
        <v>11984.31</v>
      </c>
      <c r="D102" s="19">
        <f t="shared" si="1"/>
        <v>34452.34625</v>
      </c>
    </row>
    <row r="103" spans="1:4" ht="12.75">
      <c r="A103" t="s">
        <v>140</v>
      </c>
      <c r="B103" s="19">
        <v>34133</v>
      </c>
      <c r="C103">
        <v>129.1</v>
      </c>
      <c r="D103" s="19">
        <f t="shared" si="1"/>
        <v>34138.379166666666</v>
      </c>
    </row>
    <row r="104" spans="1:4" ht="12.75">
      <c r="A104" t="s">
        <v>141</v>
      </c>
      <c r="B104" s="19">
        <v>34246</v>
      </c>
      <c r="C104">
        <v>167.8</v>
      </c>
      <c r="D104" s="19">
        <f t="shared" si="1"/>
        <v>34252.99166666667</v>
      </c>
    </row>
    <row r="105" spans="1:4" ht="12.75">
      <c r="A105" t="s">
        <v>142</v>
      </c>
      <c r="B105" s="19">
        <v>34581</v>
      </c>
      <c r="C105">
        <v>673.8</v>
      </c>
      <c r="D105" s="19">
        <f t="shared" si="1"/>
        <v>34609.075</v>
      </c>
    </row>
    <row r="106" spans="1:4" ht="12.75">
      <c r="A106" t="s">
        <v>143</v>
      </c>
      <c r="B106" s="19">
        <v>34759</v>
      </c>
      <c r="C106">
        <v>9825.03</v>
      </c>
      <c r="D106" s="19">
        <f t="shared" si="1"/>
        <v>35168.37625</v>
      </c>
    </row>
    <row r="107" spans="1:4" ht="12.75">
      <c r="A107" t="s">
        <v>144</v>
      </c>
      <c r="B107" s="19">
        <v>35054</v>
      </c>
      <c r="C107">
        <v>38504</v>
      </c>
      <c r="D107" s="19">
        <f t="shared" si="1"/>
        <v>36658.333333333336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2" sqref="A2:A27"/>
    </sheetView>
  </sheetViews>
  <sheetFormatPr defaultColWidth="9.140625" defaultRowHeight="12.75"/>
  <sheetData>
    <row r="1" spans="1:2" ht="12.75">
      <c r="A1" t="s">
        <v>28</v>
      </c>
      <c r="B1" t="s">
        <v>25</v>
      </c>
    </row>
    <row r="2" spans="1:2" ht="12.75">
      <c r="A2">
        <v>47.499</v>
      </c>
      <c r="B2">
        <v>1998.61607184957</v>
      </c>
    </row>
    <row r="3" spans="1:2" ht="12.75">
      <c r="A3">
        <v>41.3653597560976</v>
      </c>
      <c r="B3">
        <v>1998.86570404593</v>
      </c>
    </row>
    <row r="4" spans="1:2" ht="12.75">
      <c r="A4">
        <v>43.3761311637081</v>
      </c>
      <c r="B4">
        <v>1999.13056490354</v>
      </c>
    </row>
    <row r="5" spans="1:2" ht="12.75">
      <c r="A5">
        <v>49.1800430879712</v>
      </c>
      <c r="B5">
        <v>1999.37982134256</v>
      </c>
    </row>
    <row r="6" spans="1:2" ht="12.75">
      <c r="A6">
        <v>45.8476938888888</v>
      </c>
      <c r="B6">
        <v>1999.62907797171</v>
      </c>
    </row>
    <row r="7" spans="1:2" ht="12.75">
      <c r="A7">
        <v>46.3500322138451</v>
      </c>
      <c r="B7">
        <v>1999.88263572008</v>
      </c>
    </row>
    <row r="8" spans="1:2" ht="12.75">
      <c r="A8">
        <v>45.6807517956903</v>
      </c>
      <c r="B8">
        <v>2000.13182063909</v>
      </c>
    </row>
    <row r="9" spans="1:2" ht="12.75">
      <c r="A9">
        <v>42.8720559254327</v>
      </c>
      <c r="B9">
        <v>2000.39499229979</v>
      </c>
    </row>
    <row r="10" spans="1:2" ht="12.75">
      <c r="A10">
        <v>51.4605415778251</v>
      </c>
      <c r="B10">
        <v>2000.64504784901</v>
      </c>
    </row>
    <row r="11" spans="1:2" ht="12.75">
      <c r="A11">
        <v>51.2022335766423</v>
      </c>
      <c r="B11">
        <v>2000.90217725683</v>
      </c>
    </row>
    <row r="12" spans="1:2" ht="12.75">
      <c r="A12">
        <v>44.2601319444445</v>
      </c>
      <c r="B12">
        <v>2001.15132202702</v>
      </c>
    </row>
    <row r="13" spans="1:2" ht="12.75">
      <c r="A13">
        <v>52.355164893617</v>
      </c>
      <c r="B13">
        <v>2001.4361739169</v>
      </c>
    </row>
    <row r="14" spans="1:2" ht="12.75">
      <c r="A14">
        <v>52.8165402489627</v>
      </c>
      <c r="B14">
        <v>2001.68543365148</v>
      </c>
    </row>
    <row r="15" spans="1:2" ht="12.75">
      <c r="A15">
        <v>48.2496766917293</v>
      </c>
      <c r="B15">
        <v>2001.93469085102</v>
      </c>
    </row>
    <row r="16" spans="1:2" ht="12.75">
      <c r="A16">
        <v>36.9695815147625</v>
      </c>
      <c r="B16">
        <v>2002.18417699698</v>
      </c>
    </row>
    <row r="17" spans="1:2" ht="12.75">
      <c r="A17">
        <v>41.7664602446483</v>
      </c>
      <c r="B17">
        <v>2002.43332344665</v>
      </c>
    </row>
    <row r="18" spans="1:2" ht="12.75">
      <c r="A18">
        <v>42.2932886850152</v>
      </c>
      <c r="B18">
        <v>2002.68257903009</v>
      </c>
    </row>
    <row r="19" spans="1:2" ht="12.75">
      <c r="A19">
        <v>43.1343390985326</v>
      </c>
      <c r="B19">
        <v>2002.94427196618</v>
      </c>
    </row>
    <row r="20" spans="1:2" ht="12.75">
      <c r="A20">
        <v>42.8784896597732</v>
      </c>
      <c r="B20">
        <v>2003.19353014805</v>
      </c>
    </row>
    <row r="21" spans="1:2" ht="12.75">
      <c r="A21">
        <v>42.7965504132232</v>
      </c>
      <c r="B21">
        <v>2003.44278864679</v>
      </c>
    </row>
    <row r="22" spans="1:2" ht="12.75">
      <c r="A22">
        <v>43.4800425240054</v>
      </c>
      <c r="B22">
        <v>2003.7382488212</v>
      </c>
    </row>
    <row r="23" spans="1:2" ht="12.75">
      <c r="A23">
        <v>42.3996614906832</v>
      </c>
      <c r="B23">
        <v>2003.98750703476</v>
      </c>
    </row>
    <row r="24" spans="1:2" ht="12.75">
      <c r="A24">
        <v>39.3851204690833</v>
      </c>
      <c r="B24">
        <v>2004.23676534337</v>
      </c>
    </row>
    <row r="25" spans="1:2" ht="12.75">
      <c r="A25">
        <v>38.0125973187686</v>
      </c>
      <c r="B25">
        <v>2004.48602387381</v>
      </c>
    </row>
    <row r="26" spans="1:2" ht="12.75">
      <c r="A26">
        <v>32.8794402173913</v>
      </c>
      <c r="B26">
        <v>2004.73516832712</v>
      </c>
    </row>
    <row r="27" spans="1:2" ht="12.75">
      <c r="A27">
        <v>37.0524546232877</v>
      </c>
      <c r="B27">
        <v>2004.98454093467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Elliott McCrory</dc:creator>
  <cp:keywords/>
  <dc:description/>
  <cp:lastModifiedBy>Elliott McCrory</cp:lastModifiedBy>
  <dcterms:created xsi:type="dcterms:W3CDTF">2005-01-14T19:40:22Z</dcterms:created>
  <dcterms:modified xsi:type="dcterms:W3CDTF">2006-07-06T15:21:25Z</dcterms:modified>
  <cp:category/>
  <cp:version/>
  <cp:contentType/>
  <cp:contentStatus/>
</cp:coreProperties>
</file>