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data">'Sheet1'!$A$6:$C$43</definedName>
    <definedName name="RG">'Sheet1'!$B$58</definedName>
    <definedName name="Rlin">'Sheet1'!$B$56</definedName>
    <definedName name="RTD_2R1">'Sheet1'!$H$53</definedName>
    <definedName name="RTD_2R2">'Sheet1'!$H$54</definedName>
    <definedName name="RTD_2Rz">'Sheet1'!$H$55</definedName>
    <definedName name="RTD_R1">'Sheet1'!$B$53</definedName>
    <definedName name="RTD_R2">'Sheet1'!$B$54</definedName>
    <definedName name="RTD_Rz">'Sheet1'!$B$55</definedName>
    <definedName name="Tmax">'Sheet1'!$B$50</definedName>
    <definedName name="Tmin">'Sheet1'!$B$49</definedName>
  </definedNames>
  <calcPr fullCalcOnLoad="1"/>
</workbook>
</file>

<file path=xl/sharedStrings.xml><?xml version="1.0" encoding="utf-8"?>
<sst xmlns="http://schemas.openxmlformats.org/spreadsheetml/2006/main" count="54" uniqueCount="29">
  <si>
    <t>Pt100 RTD Resistance Values, DIN IEC 751</t>
  </si>
  <si>
    <t>Temp, degC</t>
  </si>
  <si>
    <t>Temp, degF</t>
  </si>
  <si>
    <t>R( T ), Ohms</t>
  </si>
  <si>
    <t>Delta</t>
  </si>
  <si>
    <t>Resistor Values for the Burr-Brown XTR105</t>
  </si>
  <si>
    <t>RTD 4-20 mA Current Transmitter</t>
  </si>
  <si>
    <t>Temperature Range Desired</t>
  </si>
  <si>
    <t>Tmin =</t>
  </si>
  <si>
    <t>degC</t>
  </si>
  <si>
    <t>Tmax=</t>
  </si>
  <si>
    <t xml:space="preserve">Computed Values </t>
  </si>
  <si>
    <t>Computed Values for Two Series Pt100 RTDs</t>
  </si>
  <si>
    <t>RTD_R1=</t>
  </si>
  <si>
    <t>Ohms</t>
  </si>
  <si>
    <t>=R [ (Tmin+Tmax)/2 ]</t>
  </si>
  <si>
    <t>RTD_2R1=</t>
  </si>
  <si>
    <t>RTD_R2=</t>
  </si>
  <si>
    <t>=R[ Tmax ]</t>
  </si>
  <si>
    <t>RTD_2R2=</t>
  </si>
  <si>
    <t>RTD_Rz=</t>
  </si>
  <si>
    <t>=R[ Tmin ]</t>
  </si>
  <si>
    <t>RTD_2Rz=</t>
  </si>
  <si>
    <t>Rlin =</t>
  </si>
  <si>
    <t>always</t>
  </si>
  <si>
    <t>RG=</t>
  </si>
  <si>
    <t>RLIN1=</t>
  </si>
  <si>
    <t>RLIN2=</t>
  </si>
  <si>
    <t>Rz=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</si>
</sst>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.2"/>
      <name val="Arial"/>
      <family val="5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7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4" fontId="0" fillId="0" borderId="0" xfId="0" applyFill="1" applyAlignment="1">
      <alignment/>
    </xf>
    <xf numFmtId="164" fontId="0" fillId="0" borderId="4" xfId="0" applyFon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Sheet1!$C$5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Sheet1!$B$6:$B$36</c:f>
              <c:numCache/>
            </c:numRef>
          </c:xVal>
          <c:yVal>
            <c:numRef>
              <c:f>Sheet1!$C$6:$C$36</c:f>
              <c:numCache/>
            </c:numRef>
          </c:yVal>
          <c:smooth val="1"/>
        </c:ser>
        <c:axId val="59445390"/>
        <c:axId val="65246463"/>
      </c:scatterChart>
      <c:valAx>
        <c:axId val="5944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Temperature, degF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6463"/>
        <c:crosses val="autoZero"/>
        <c:crossBetween val="midCat"/>
        <c:dispUnits/>
      </c:valAx>
      <c:valAx>
        <c:axId val="6524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RTD Resistance, Ohms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5390"/>
        <c:crossesAt val="-3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Sheet1!$C$5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Sheet1!$A$6:$A$36</c:f>
              <c:numCache/>
            </c:numRef>
          </c:xVal>
          <c:yVal>
            <c:numRef>
              <c:f>Sheet1!$C$6:$C$36</c:f>
              <c:numCache/>
            </c:numRef>
          </c:yVal>
          <c:smooth val="1"/>
        </c:ser>
        <c:axId val="50347256"/>
        <c:axId val="50472121"/>
      </c:scatterChart>
      <c:valAx>
        <c:axId val="5034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Temperature, degC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121"/>
        <c:crosses val="autoZero"/>
        <c:crossBetween val="midCat"/>
        <c:dispUnits/>
      </c:valAx>
      <c:valAx>
        <c:axId val="50472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RTD Resistance, Ohms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7256"/>
        <c:crossesAt val="-15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0</xdr:rowOff>
    </xdr:from>
    <xdr:to>
      <xdr:col>12</xdr:col>
      <xdr:colOff>542925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286125" y="676275"/>
        <a:ext cx="54102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22</xdr:row>
      <xdr:rowOff>152400</xdr:rowOff>
    </xdr:from>
    <xdr:to>
      <xdr:col>12</xdr:col>
      <xdr:colOff>552450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3295650" y="3743325"/>
        <a:ext cx="54102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</xdr:colOff>
      <xdr:row>57</xdr:row>
      <xdr:rowOff>38100</xdr:rowOff>
    </xdr:from>
    <xdr:to>
      <xdr:col>12</xdr:col>
      <xdr:colOff>9525</xdr:colOff>
      <xdr:row>60</xdr:row>
      <xdr:rowOff>123825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372225" y="9353550"/>
          <a:ext cx="1790700" cy="5715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3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&lt;&lt;&lt;&lt; NOTE:  Only RG &amp; Rz changes for using the two RTD's in series.  They double.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N61"/>
  <sheetViews>
    <sheetView tabSelected="1" workbookViewId="0" topLeftCell="A1">
      <selection activeCell="O44" sqref="N3:O44"/>
    </sheetView>
  </sheetViews>
  <sheetFormatPr defaultColWidth="9.140625" defaultRowHeight="12.75"/>
  <cols>
    <col min="1" max="1" width="13.00390625" style="0" customWidth="1"/>
    <col min="2" max="2" width="12.7109375" style="0" customWidth="1"/>
    <col min="3" max="3" width="14.28125" style="0" customWidth="1"/>
    <col min="14" max="14" width="11.421875" style="0" customWidth="1"/>
    <col min="15" max="15" width="10.8515625" style="0" customWidth="1"/>
  </cols>
  <sheetData>
    <row r="3" ht="15">
      <c r="A3" s="1" t="s">
        <v>0</v>
      </c>
    </row>
    <row r="5" spans="1:3" ht="12.75">
      <c r="A5" s="2" t="s">
        <v>1</v>
      </c>
      <c r="B5" s="2" t="s">
        <v>2</v>
      </c>
      <c r="C5" s="2" t="s">
        <v>3</v>
      </c>
    </row>
    <row r="6" spans="1:3" ht="12.75">
      <c r="A6">
        <v>-120</v>
      </c>
      <c r="B6" s="3">
        <f>(9/5)*A6+32</f>
        <v>-184</v>
      </c>
      <c r="C6" s="4">
        <f>IF(A6&lt;0,100*(1+3.90802*10^-3*A6-0.5802*10^-6*A6^2-4.2735*10^-12*(A6-100)*A6^3),100*(1+3.90802*10^-3*A6-0.5802*10^-6*A6^2))</f>
        <v>52.10581062400001</v>
      </c>
    </row>
    <row r="7" spans="1:3" ht="12.75">
      <c r="A7">
        <v>-110</v>
      </c>
      <c r="B7" s="3">
        <f>(9/5)*A7+32</f>
        <v>-166</v>
      </c>
      <c r="C7" s="4">
        <f>IF(A7&lt;0,100*(1+3.90802*10^-3*A7-0.5802*10^-6*A7^2-4.2735*10^-12*(A7-100)*A7^3),100*(1+3.90802*10^-3*A7-0.5802*10^-6*A7^2))</f>
        <v>56.190289401499996</v>
      </c>
    </row>
    <row r="8" spans="1:3" ht="12.75">
      <c r="A8">
        <v>-100</v>
      </c>
      <c r="B8" s="3">
        <f>(9/5)*A8+32</f>
        <v>-148</v>
      </c>
      <c r="C8" s="4">
        <f>IF(A8&lt;0,100*(1+3.90802*10^-3*A8-0.5802*10^-6*A8^2-4.2735*10^-12*(A8-100)*A8^3),100*(1+3.90802*10^-3*A8-0.5802*10^-6*A8^2))</f>
        <v>60.25413</v>
      </c>
    </row>
    <row r="9" spans="1:3" ht="12.75">
      <c r="A9">
        <v>-90</v>
      </c>
      <c r="B9" s="3">
        <f>(9/5)*A9+32</f>
        <v>-130</v>
      </c>
      <c r="C9" s="4">
        <f>IF(A9&lt;0,100*(1+3.90802*10^-3*A9-0.5802*10^-6*A9^2-4.2735*10^-12*(A9-100)*A9^3),100*(1+3.90802*10^-3*A9-0.5802*10^-6*A9^2))</f>
        <v>64.29866575150001</v>
      </c>
    </row>
    <row r="10" spans="1:3" ht="12.75">
      <c r="A10">
        <v>-80</v>
      </c>
      <c r="B10" s="3">
        <f>(9/5)*A10+32</f>
        <v>-112</v>
      </c>
      <c r="C10" s="4">
        <f>IF(A10&lt;0,100*(1+3.90802*10^-3*A10-0.5802*10^-6*A10^2-4.2735*10^-12*(A10-100)*A10^3),100*(1+3.90802*10^-3*A10-0.5802*10^-6*A10^2))</f>
        <v>68.325127424</v>
      </c>
    </row>
    <row r="11" spans="1:3" ht="12.75">
      <c r="A11">
        <v>-70</v>
      </c>
      <c r="B11" s="3">
        <f>(9/5)*A11+32</f>
        <v>-94</v>
      </c>
      <c r="C11" s="4">
        <f>IF(A11&lt;0,100*(1+3.90802*10^-3*A11-0.5802*10^-6*A11^2-4.2735*10^-12*(A11-100)*A11^3),100*(1+3.90802*10^-3*A11-0.5802*10^-6*A11^2))</f>
        <v>72.33464322149999</v>
      </c>
    </row>
    <row r="12" spans="1:3" ht="12.75">
      <c r="A12">
        <v>-60</v>
      </c>
      <c r="B12" s="3">
        <f>(9/5)*A12+32</f>
        <v>-76</v>
      </c>
      <c r="C12" s="4">
        <f>IF(A12&lt;0,100*(1+3.90802*10^-3*A12-0.5802*10^-6*A12^2-4.2735*10^-12*(A12-100)*A12^3),100*(1+3.90802*10^-3*A12-0.5802*10^-6*A12^2))</f>
        <v>76.32823878399999</v>
      </c>
    </row>
    <row r="13" spans="1:3" ht="12.75">
      <c r="A13">
        <v>-50</v>
      </c>
      <c r="B13" s="3">
        <f>(9/5)*A13+32</f>
        <v>-58</v>
      </c>
      <c r="C13" s="4">
        <f>IF(A13&lt;0,100*(1+3.90802*10^-3*A13-0.5802*10^-6*A13^2-4.2735*10^-12*(A13-100)*A13^3),100*(1+3.90802*10^-3*A13-0.5802*10^-6*A13^2))</f>
        <v>80.30683718750001</v>
      </c>
    </row>
    <row r="14" spans="1:3" ht="12.75">
      <c r="A14">
        <v>-40</v>
      </c>
      <c r="B14" s="3">
        <f>(9/5)*A14+32</f>
        <v>-40</v>
      </c>
      <c r="C14" s="4">
        <f>IF(A14&lt;0,100*(1+3.90802*10^-3*A14-0.5802*10^-6*A14^2-4.2735*10^-12*(A14-100)*A14^3),100*(1+3.90802*10^-3*A14-0.5802*10^-6*A14^2))</f>
        <v>84.271258944</v>
      </c>
    </row>
    <row r="15" spans="1:3" ht="12.75">
      <c r="A15">
        <v>-30</v>
      </c>
      <c r="B15" s="3">
        <f>(9/5)*A15+32</f>
        <v>-22</v>
      </c>
      <c r="C15" s="4">
        <f>IF(A15&lt;0,100*(1+3.90802*10^-3*A15-0.5802*10^-6*A15^2-4.2735*10^-12*(A15-100)*A15^3),100*(1+3.90802*10^-3*A15-0.5802*10^-6*A15^2))</f>
        <v>88.2222220015</v>
      </c>
    </row>
    <row r="16" spans="1:3" ht="12.75">
      <c r="A16">
        <v>-20</v>
      </c>
      <c r="B16" s="3">
        <f>(9/5)*A16+32</f>
        <v>-4</v>
      </c>
      <c r="C16" s="4">
        <f>IF(A16&lt;0,100*(1+3.90802*10^-3*A16-0.5802*10^-6*A16^2-4.2735*10^-12*(A16-100)*A16^3),100*(1+3.90802*10^-3*A16-0.5802*10^-6*A16^2))</f>
        <v>92.160341744</v>
      </c>
    </row>
    <row r="17" spans="1:3" ht="12.75">
      <c r="A17">
        <v>-10</v>
      </c>
      <c r="B17">
        <f>(9/5)*A17+32</f>
        <v>14</v>
      </c>
      <c r="C17" s="4">
        <f>IF(A17&lt;0,100*(1+3.90802*10^-3*A17-0.5802*10^-6*A17^2-4.2735*10^-12*(A17-100)*A17^3),100*(1+3.90802*10^-3*A17-0.5802*10^-6*A17^2))</f>
        <v>96.0861309915</v>
      </c>
    </row>
    <row r="18" spans="1:4" ht="12.75">
      <c r="A18">
        <v>0</v>
      </c>
      <c r="B18" s="3">
        <f>(9/5)*A18+32</f>
        <v>32</v>
      </c>
      <c r="C18" s="4">
        <f>IF(A18&lt;0,100*(1+3.90802*10^-3*A18-0.5802*10^-6*A18^2-4.2735*10^-12*(A18-100)*A18^3),100*(1+3.90802*10^-3*A18-0.5802*10^-6*A18^2))</f>
        <v>100</v>
      </c>
      <c r="D18" t="s">
        <v>4</v>
      </c>
    </row>
    <row r="19" spans="1:4" ht="12.75">
      <c r="A19">
        <v>10</v>
      </c>
      <c r="B19" s="3">
        <f>(9/5)*A19+32</f>
        <v>50</v>
      </c>
      <c r="C19" s="4">
        <f>IF(A19&lt;0,100*(1+3.90802*10^-3*A19-0.5802*10^-6*A19^2-4.2735*10^-12*(A19-100)*A19^3),100*(1+3.90802*10^-3*A19-0.5802*10^-6*A19^2))</f>
        <v>103.90221799999999</v>
      </c>
      <c r="D19" s="3">
        <f>C19-C18</f>
        <v>3.9022179999999906</v>
      </c>
    </row>
    <row r="20" spans="1:4" ht="12.75">
      <c r="A20">
        <v>20</v>
      </c>
      <c r="B20" s="3">
        <f>(9/5)*A20+32</f>
        <v>68</v>
      </c>
      <c r="C20" s="4">
        <f>IF(A20&lt;0,100*(1+3.90802*10^-3*A20-0.5802*10^-6*A20^2-4.2735*10^-12*(A20-100)*A20^3),100*(1+3.90802*10^-3*A20-0.5802*10^-6*A20^2))</f>
        <v>107.792832</v>
      </c>
      <c r="D20" s="3">
        <f>C20-C19</f>
        <v>3.8906140000000136</v>
      </c>
    </row>
    <row r="21" spans="1:4" ht="12.75">
      <c r="A21">
        <v>30</v>
      </c>
      <c r="B21" s="3">
        <f>(9/5)*A21+32</f>
        <v>86</v>
      </c>
      <c r="C21" s="4">
        <f>IF(A21&lt;0,100*(1+3.90802*10^-3*A21-0.5802*10^-6*A21^2-4.2735*10^-12*(A21-100)*A21^3),100*(1+3.90802*10^-3*A21-0.5802*10^-6*A21^2))</f>
        <v>111.671842</v>
      </c>
      <c r="D21" s="3">
        <f>C21-C20</f>
        <v>3.879009999999994</v>
      </c>
    </row>
    <row r="22" spans="1:4" ht="12.75">
      <c r="A22">
        <v>40</v>
      </c>
      <c r="B22" s="3">
        <f>(9/5)*A22+32</f>
        <v>104</v>
      </c>
      <c r="C22" s="4">
        <f>IF(A22&lt;0,100*(1+3.90802*10^-3*A22-0.5802*10^-6*A22^2-4.2735*10^-12*(A22-100)*A22^3),100*(1+3.90802*10^-3*A22-0.5802*10^-6*A22^2))</f>
        <v>115.539248</v>
      </c>
      <c r="D22" s="3">
        <f>C22-C21</f>
        <v>3.8674060000000026</v>
      </c>
    </row>
    <row r="23" spans="1:4" ht="12.75">
      <c r="A23">
        <v>50</v>
      </c>
      <c r="B23" s="3">
        <f>(9/5)*A23+32</f>
        <v>122</v>
      </c>
      <c r="C23" s="4">
        <f>IF(A23&lt;0,100*(1+3.90802*10^-3*A23-0.5802*10^-6*A23^2-4.2735*10^-12*(A23-100)*A23^3),100*(1+3.90802*10^-3*A23-0.5802*10^-6*A23^2))</f>
        <v>119.39505</v>
      </c>
      <c r="D23" s="3">
        <f>C23-C22</f>
        <v>3.855801999999997</v>
      </c>
    </row>
    <row r="24" spans="1:4" ht="12.75">
      <c r="A24">
        <v>60</v>
      </c>
      <c r="B24" s="3">
        <f>(9/5)*A24+32</f>
        <v>140</v>
      </c>
      <c r="C24" s="4">
        <f>IF(A24&lt;0,100*(1+3.90802*10^-3*A24-0.5802*10^-6*A24^2-4.2735*10^-12*(A24-100)*A24^3),100*(1+3.90802*10^-3*A24-0.5802*10^-6*A24^2))</f>
        <v>123.23924800000002</v>
      </c>
      <c r="D24" s="3">
        <f>C24-C23</f>
        <v>3.84419800000002</v>
      </c>
    </row>
    <row r="25" spans="1:4" ht="12.75">
      <c r="A25">
        <v>70</v>
      </c>
      <c r="B25" s="3">
        <f>(9/5)*A25+32</f>
        <v>158</v>
      </c>
      <c r="C25" s="4">
        <f>IF(A25&lt;0,100*(1+3.90802*10^-3*A25-0.5802*10^-6*A25^2-4.2735*10^-12*(A25-100)*A25^3),100*(1+3.90802*10^-3*A25-0.5802*10^-6*A25^2))</f>
        <v>127.07184199999999</v>
      </c>
      <c r="D25" s="3">
        <f>C25-C24</f>
        <v>3.832593999999972</v>
      </c>
    </row>
    <row r="26" spans="1:4" ht="12.75">
      <c r="A26">
        <v>80</v>
      </c>
      <c r="B26" s="3">
        <f>(9/5)*A26+32</f>
        <v>176</v>
      </c>
      <c r="C26" s="4">
        <f>IF(A26&lt;0,100*(1+3.90802*10^-3*A26-0.5802*10^-6*A26^2-4.2735*10^-12*(A26-100)*A26^3),100*(1+3.90802*10^-3*A26-0.5802*10^-6*A26^2))</f>
        <v>130.89283200000003</v>
      </c>
      <c r="D26" s="3">
        <f>C26-C25</f>
        <v>3.8209900000000374</v>
      </c>
    </row>
    <row r="27" spans="1:4" ht="12.75">
      <c r="A27">
        <v>90</v>
      </c>
      <c r="B27" s="3">
        <f>(9/5)*A27+32</f>
        <v>194</v>
      </c>
      <c r="C27" s="4">
        <f>IF(A27&lt;0,100*(1+3.90802*10^-3*A27-0.5802*10^-6*A27^2-4.2735*10^-12*(A27-100)*A27^3),100*(1+3.90802*10^-3*A27-0.5802*10^-6*A27^2))</f>
        <v>134.702218</v>
      </c>
      <c r="D27" s="3">
        <f>C27-C26</f>
        <v>3.809385999999961</v>
      </c>
    </row>
    <row r="28" spans="1:4" ht="12.75">
      <c r="A28">
        <v>100</v>
      </c>
      <c r="B28" s="3">
        <f>(9/5)*A28+32</f>
        <v>212</v>
      </c>
      <c r="C28" s="4">
        <f>IF(A28&lt;0,100*(1+3.90802*10^-3*A28-0.5802*10^-6*A28^2-4.2735*10^-12*(A28-100)*A28^3),100*(1+3.90802*10^-3*A28-0.5802*10^-6*A28^2))</f>
        <v>138.49999999999997</v>
      </c>
      <c r="D28" s="3">
        <f>C28-C27</f>
        <v>3.797781999999984</v>
      </c>
    </row>
    <row r="29" spans="1:3" ht="12.75">
      <c r="A29">
        <v>110</v>
      </c>
      <c r="B29" s="3">
        <f>(9/5)*A29+32</f>
        <v>230</v>
      </c>
      <c r="C29" s="4">
        <f>IF(A29&lt;0,100*(1+3.90802*10^-3*A29-0.5802*10^-6*A29^2-4.2735*10^-12*(A29-100)*A29^3),100*(1+3.90802*10^-3*A29-0.5802*10^-6*A29^2))</f>
        <v>142.286178</v>
      </c>
    </row>
    <row r="30" spans="1:3" ht="12.75">
      <c r="A30">
        <v>120</v>
      </c>
      <c r="B30" s="3">
        <f>(9/5)*A30+32</f>
        <v>248</v>
      </c>
      <c r="C30" s="4">
        <f>IF(A30&lt;0,100*(1+3.90802*10^-3*A30-0.5802*10^-6*A30^2-4.2735*10^-12*(A30-100)*A30^3),100*(1+3.90802*10^-3*A30-0.5802*10^-6*A30^2))</f>
        <v>146.060752</v>
      </c>
    </row>
    <row r="31" spans="1:3" ht="12.75">
      <c r="A31">
        <v>130</v>
      </c>
      <c r="B31" s="3">
        <f>(9/5)*A31+32</f>
        <v>266</v>
      </c>
      <c r="C31" s="4">
        <f>IF(A31&lt;0,100*(1+3.90802*10^-3*A31-0.5802*10^-6*A31^2-4.2735*10^-12*(A31-100)*A31^3),100*(1+3.90802*10^-3*A31-0.5802*10^-6*A31^2))</f>
        <v>149.823722</v>
      </c>
    </row>
    <row r="32" spans="1:3" ht="12.75">
      <c r="A32">
        <v>140</v>
      </c>
      <c r="B32" s="3">
        <f>(9/5)*A32+32</f>
        <v>284</v>
      </c>
      <c r="C32" s="4">
        <f>IF(A32&lt;0,100*(1+3.90802*10^-3*A32-0.5802*10^-6*A32^2-4.2735*10^-12*(A32-100)*A32^3),100*(1+3.90802*10^-3*A32-0.5802*10^-6*A32^2))</f>
        <v>153.575088</v>
      </c>
    </row>
    <row r="33" spans="1:3" ht="12.75">
      <c r="A33">
        <v>150</v>
      </c>
      <c r="B33" s="3">
        <f>(9/5)*A33+32</f>
        <v>302</v>
      </c>
      <c r="C33" s="4">
        <f>IF(A33&lt;0,100*(1+3.90802*10^-3*A33-0.5802*10^-6*A33^2-4.2735*10^-12*(A33-100)*A33^3),100*(1+3.90802*10^-3*A33-0.5802*10^-6*A33^2))</f>
        <v>157.31485</v>
      </c>
    </row>
    <row r="34" spans="1:3" ht="12.75">
      <c r="A34">
        <v>160</v>
      </c>
      <c r="B34" s="3">
        <f>(9/5)*A34+32</f>
        <v>320</v>
      </c>
      <c r="C34" s="4">
        <f>IF(A34&lt;0,100*(1+3.90802*10^-3*A34-0.5802*10^-6*A34^2-4.2735*10^-12*(A34-100)*A34^3),100*(1+3.90802*10^-3*A34-0.5802*10^-6*A34^2))</f>
        <v>161.043008</v>
      </c>
    </row>
    <row r="35" spans="1:3" ht="12.75">
      <c r="A35">
        <v>170</v>
      </c>
      <c r="B35" s="3">
        <f>(9/5)*A35+32</f>
        <v>338</v>
      </c>
      <c r="C35" s="4">
        <f>IF(A35&lt;0,100*(1+3.90802*10^-3*A35-0.5802*10^-6*A35^2-4.2735*10^-12*(A35-100)*A35^3),100*(1+3.90802*10^-3*A35-0.5802*10^-6*A35^2))</f>
        <v>164.75956200000002</v>
      </c>
    </row>
    <row r="36" spans="1:3" ht="12.75">
      <c r="A36">
        <v>180</v>
      </c>
      <c r="B36" s="3">
        <f>(9/5)*A36+32</f>
        <v>356</v>
      </c>
      <c r="C36" s="4">
        <f>IF(A36&lt;0,100*(1+3.90802*10^-3*A36-0.5802*10^-6*A36^2-4.2735*10^-12*(A36-100)*A36^3),100*(1+3.90802*10^-3*A36-0.5802*10^-6*A36^2))</f>
        <v>168.46451199999998</v>
      </c>
    </row>
    <row r="37" spans="1:3" ht="12.75">
      <c r="A37">
        <v>190</v>
      </c>
      <c r="B37" s="3">
        <f>(9/5)*A37+32</f>
        <v>374</v>
      </c>
      <c r="C37" s="4">
        <f>IF(A37&lt;0,100*(1+3.90802*10^-3*A37-0.5802*10^-6*A37^2-4.2735*10^-12*(A37-100)*A37^3),100*(1+3.90802*10^-3*A37-0.5802*10^-6*A37^2))</f>
        <v>172.15785799999998</v>
      </c>
    </row>
    <row r="38" spans="1:3" ht="12.75">
      <c r="A38">
        <v>200</v>
      </c>
      <c r="B38" s="3">
        <f>(9/5)*A38+32</f>
        <v>392</v>
      </c>
      <c r="C38" s="4">
        <f>IF(A38&lt;0,100*(1+3.90802*10^-3*A38-0.5802*10^-6*A38^2-4.2735*10^-12*(A38-100)*A38^3),100*(1+3.90802*10^-3*A38-0.5802*10^-6*A38^2))</f>
        <v>175.83960000000002</v>
      </c>
    </row>
    <row r="39" spans="1:3" ht="12.75">
      <c r="A39">
        <v>210</v>
      </c>
      <c r="B39" s="3">
        <f>(9/5)*A39+32</f>
        <v>410</v>
      </c>
      <c r="C39" s="4">
        <f>IF(A39&lt;0,100*(1+3.90802*10^-3*A39-0.5802*10^-6*A39^2-4.2735*10^-12*(A39-100)*A39^3),100*(1+3.90802*10^-3*A39-0.5802*10^-6*A39^2))</f>
        <v>179.509738</v>
      </c>
    </row>
    <row r="40" spans="1:3" ht="12.75">
      <c r="A40">
        <v>220</v>
      </c>
      <c r="B40" s="3">
        <f>(9/5)*A40+32</f>
        <v>428</v>
      </c>
      <c r="C40" s="4">
        <f>IF(A40&lt;0,100*(1+3.90802*10^-3*A40-0.5802*10^-6*A40^2-4.2735*10^-12*(A40-100)*A40^3),100*(1+3.90802*10^-3*A40-0.5802*10^-6*A40^2))</f>
        <v>183.168272</v>
      </c>
    </row>
    <row r="41" spans="1:3" ht="12.75">
      <c r="A41">
        <v>230</v>
      </c>
      <c r="B41" s="3">
        <f>(9/5)*A41+32</f>
        <v>446</v>
      </c>
      <c r="C41" s="4">
        <f>IF(A41&lt;0,100*(1+3.90802*10^-3*A41-0.5802*10^-6*A41^2-4.2735*10^-12*(A41-100)*A41^3),100*(1+3.90802*10^-3*A41-0.5802*10^-6*A41^2))</f>
        <v>186.815202</v>
      </c>
    </row>
    <row r="42" spans="1:3" ht="12.75">
      <c r="A42">
        <v>240</v>
      </c>
      <c r="B42" s="3">
        <f>(9/5)*A42+32</f>
        <v>464</v>
      </c>
      <c r="C42" s="4">
        <f>IF(A42&lt;0,100*(1+3.90802*10^-3*A42-0.5802*10^-6*A42^2-4.2735*10^-12*(A42-100)*A42^3),100*(1+3.90802*10^-3*A42-0.5802*10^-6*A42^2))</f>
        <v>190.450528</v>
      </c>
    </row>
    <row r="43" spans="1:3" ht="12.75">
      <c r="A43">
        <v>1500</v>
      </c>
      <c r="B43" s="3">
        <f>(9/5)*A43+32</f>
        <v>2732</v>
      </c>
      <c r="C43" s="4">
        <f>IF(A43&lt;0,100*(1+3.90802*10^-3*A43-0.5802*10^-6*A43^2-4.2735*10^-12*(A43-100)*A43^3),100*(1+3.90802*10^-3*A43-0.5802*10^-6*A43^2))</f>
        <v>555.6579999999999</v>
      </c>
    </row>
    <row r="45" ht="15">
      <c r="A45" s="1" t="s">
        <v>5</v>
      </c>
    </row>
    <row r="46" ht="15">
      <c r="A46" s="1" t="s">
        <v>6</v>
      </c>
    </row>
    <row r="48" ht="12.75">
      <c r="A48" s="2" t="s">
        <v>7</v>
      </c>
    </row>
    <row r="49" spans="1:3" ht="12.75">
      <c r="A49" t="s">
        <v>8</v>
      </c>
      <c r="B49">
        <v>0</v>
      </c>
      <c r="C49" t="s">
        <v>9</v>
      </c>
    </row>
    <row r="50" spans="1:3" ht="12.75">
      <c r="A50" t="s">
        <v>10</v>
      </c>
      <c r="B50">
        <v>200</v>
      </c>
      <c r="C50" t="s">
        <v>9</v>
      </c>
    </row>
    <row r="52" spans="1:7" ht="12.75">
      <c r="A52" s="2" t="s">
        <v>11</v>
      </c>
      <c r="G52" s="2" t="s">
        <v>12</v>
      </c>
    </row>
    <row r="53" spans="1:10" ht="12.75">
      <c r="A53" t="s">
        <v>13</v>
      </c>
      <c r="B53" s="5">
        <f>VLOOKUP((Tmin+Tmax)/2,data,3)</f>
        <v>138.49999999999997</v>
      </c>
      <c r="C53" t="s">
        <v>14</v>
      </c>
      <c r="D53" t="s">
        <v>15</v>
      </c>
      <c r="G53" t="s">
        <v>16</v>
      </c>
      <c r="H53" s="5">
        <f>2*VLOOKUP((Tmin+Tmax)/2,data,3)</f>
        <v>276.99999999999994</v>
      </c>
      <c r="I53" t="s">
        <v>14</v>
      </c>
      <c r="J53" t="s">
        <v>15</v>
      </c>
    </row>
    <row r="54" spans="1:10" ht="12.75">
      <c r="A54" t="s">
        <v>17</v>
      </c>
      <c r="B54" s="5">
        <f>VLOOKUP(Tmax,data,3)</f>
        <v>175.83960000000002</v>
      </c>
      <c r="C54" t="s">
        <v>14</v>
      </c>
      <c r="D54" t="s">
        <v>18</v>
      </c>
      <c r="G54" t="s">
        <v>19</v>
      </c>
      <c r="H54" s="5">
        <f>2*VLOOKUP(Tmax,data,3)</f>
        <v>351.67920000000004</v>
      </c>
      <c r="I54" t="s">
        <v>14</v>
      </c>
      <c r="J54" t="s">
        <v>18</v>
      </c>
    </row>
    <row r="55" spans="1:10" ht="12.75">
      <c r="A55" t="s">
        <v>20</v>
      </c>
      <c r="B55" s="5">
        <f>VLOOKUP(Tmin,data,3)</f>
        <v>100</v>
      </c>
      <c r="C55" t="s">
        <v>14</v>
      </c>
      <c r="D55" t="s">
        <v>21</v>
      </c>
      <c r="G55" t="s">
        <v>22</v>
      </c>
      <c r="H55" s="5">
        <f>2*VLOOKUP(Tmin,data,3)</f>
        <v>200</v>
      </c>
      <c r="I55" t="s">
        <v>14</v>
      </c>
      <c r="J55" t="s">
        <v>21</v>
      </c>
    </row>
    <row r="56" spans="1:10" ht="12.75">
      <c r="A56" t="s">
        <v>23</v>
      </c>
      <c r="B56" s="5">
        <v>1000</v>
      </c>
      <c r="C56" t="s">
        <v>14</v>
      </c>
      <c r="D56" t="s">
        <v>24</v>
      </c>
      <c r="G56" t="s">
        <v>23</v>
      </c>
      <c r="H56" s="5">
        <v>1000</v>
      </c>
      <c r="I56" t="s">
        <v>14</v>
      </c>
      <c r="J56" t="s">
        <v>24</v>
      </c>
    </row>
    <row r="57" spans="2:8" ht="12.75">
      <c r="B57" s="5"/>
      <c r="H57" s="5"/>
    </row>
    <row r="58" spans="1:14" ht="12.75">
      <c r="A58" s="6" t="s">
        <v>25</v>
      </c>
      <c r="B58" s="7">
        <f>2*(RTD_R2-RTD_Rz)*(RTD_R1-RTD_Rz)/(RTD_R2-RTD_R1)</f>
        <v>156.39292333072635</v>
      </c>
      <c r="C58" s="8" t="s">
        <v>14</v>
      </c>
      <c r="G58" s="6" t="s">
        <v>25</v>
      </c>
      <c r="H58" s="7">
        <f>2*(RTD_2R2-RTD_2Rz)*(RTD_2R1-RTD_2Rz)/(RTD_2R2-RTD_2R1)</f>
        <v>312.7858466614527</v>
      </c>
      <c r="I58" s="8" t="s">
        <v>14</v>
      </c>
      <c r="J58" s="9"/>
      <c r="K58" s="9"/>
      <c r="L58" s="9"/>
      <c r="M58" s="9"/>
      <c r="N58" s="9"/>
    </row>
    <row r="59" spans="1:9" ht="12.75">
      <c r="A59" s="10" t="s">
        <v>26</v>
      </c>
      <c r="B59" s="11">
        <f>Rlin*(RTD_R2-RTD_R1)/(2*(2*RTD_R1-RTD_R2-RTD_Rz))</f>
        <v>16089.107204413338</v>
      </c>
      <c r="C59" s="12" t="s">
        <v>14</v>
      </c>
      <c r="G59" s="10" t="s">
        <v>26</v>
      </c>
      <c r="H59" s="11">
        <f>Rlin*(RTD_2R2-RTD_2R1)/(2*(2*RTD_2R1-RTD_2R2-RTD_2Rz))</f>
        <v>16089.107204413338</v>
      </c>
      <c r="I59" s="12" t="s">
        <v>14</v>
      </c>
    </row>
    <row r="60" spans="1:9" ht="12.75">
      <c r="A60" s="10" t="s">
        <v>27</v>
      </c>
      <c r="B60" s="11">
        <f>(Rlin+RG)*(RTD_R2-RTD_R1)/(2*(2*RTD_R1-RTD_R2-RTD_Rz))</f>
        <v>18605.32971389299</v>
      </c>
      <c r="C60" s="12" t="s">
        <v>14</v>
      </c>
      <c r="G60" s="10" t="s">
        <v>27</v>
      </c>
      <c r="H60" s="11">
        <f>(Rlin+RG)*(RTD_2R2-RTD_2R1)/(2*(2*RTD_2R1-RTD_2R2-RTD_2Rz))</f>
        <v>18605.32971389299</v>
      </c>
      <c r="I60" s="12" t="s">
        <v>14</v>
      </c>
    </row>
    <row r="61" spans="1:9" ht="12.75">
      <c r="A61" s="13" t="s">
        <v>28</v>
      </c>
      <c r="B61" s="14">
        <f>RTD_Rz</f>
        <v>100</v>
      </c>
      <c r="C61" s="15" t="s">
        <v>14</v>
      </c>
      <c r="G61" s="13" t="s">
        <v>28</v>
      </c>
      <c r="H61" s="14">
        <f>RTD_2Rz</f>
        <v>200</v>
      </c>
      <c r="I61" s="15" t="s">
        <v>14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N3:O44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N3:O44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School</cp:lastModifiedBy>
  <cp:lastPrinted>2009-02-24T16:41:15Z</cp:lastPrinted>
  <dcterms:created xsi:type="dcterms:W3CDTF">2009-02-22T15:01:58Z</dcterms:created>
  <dcterms:modified xsi:type="dcterms:W3CDTF">2009-02-22T19:26:06Z</dcterms:modified>
  <cp:category/>
  <cp:version/>
  <cp:contentType/>
  <cp:contentStatus/>
  <cp:revision>1</cp:revision>
</cp:coreProperties>
</file>