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95" windowWidth="18015" windowHeight="8160"/>
  </bookViews>
  <sheets>
    <sheet name="BLM SCALING TO RADS" sheetId="2" r:id="rId1"/>
    <sheet name="COMPARISON" sheetId="3" r:id="rId2"/>
    <sheet name="PLOTS" sheetId="4" r:id="rId3"/>
    <sheet name="BLM ALARMS" sheetId="5" r:id="rId4"/>
    <sheet name="G11-RR6-1" sheetId="6" r:id="rId5"/>
  </sheets>
  <definedNames>
    <definedName name="_c1">'BLM SCALING TO RADS'!$C$11</definedName>
    <definedName name="_c2">'BLM SCALING TO RADS'!$C$12</definedName>
    <definedName name="all_data">COMPARISON!$H$12:$AF$68</definedName>
    <definedName name="b">'BLM SCALING TO RADS'!$J$12</definedName>
    <definedName name="D">'BLM SCALING TO RADS'!$R$12</definedName>
    <definedName name="d1_">'BLM SCALING TO RADS'!$E$11</definedName>
    <definedName name="d1_s">COMPARISON!$B$5</definedName>
    <definedName name="d2_">'BLM SCALING TO RADS'!$E$12</definedName>
    <definedName name="d2_s">COMPARISON!$B$6</definedName>
    <definedName name="data">COMPARISON!$A$12:$C$71</definedName>
    <definedName name="exp">'BLM SCALING TO RADS'!#REF!</definedName>
    <definedName name="G1_">'BLM SCALING TO RADS'!$H$11</definedName>
    <definedName name="H1_">'BLM SCALING TO RADS'!$O$11</definedName>
    <definedName name="m">'BLM SCALING TO RADS'!$J$11</definedName>
    <definedName name="m_data">COMPARISON!$H$12:$I$68</definedName>
    <definedName name="N">'BLM SCALING TO RADS'!$R$11</definedName>
    <definedName name="step">#REF!</definedName>
  </definedNames>
  <calcPr calcId="145621"/>
</workbook>
</file>

<file path=xl/calcChain.xml><?xml version="1.0" encoding="utf-8"?>
<calcChain xmlns="http://schemas.openxmlformats.org/spreadsheetml/2006/main">
  <c r="Z102" i="2" l="1"/>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Y19" i="2"/>
  <c r="X44" i="2"/>
  <c r="Y44" i="2"/>
  <c r="X45" i="2"/>
  <c r="Y45" i="2"/>
  <c r="X46" i="2"/>
  <c r="Y46" i="2"/>
  <c r="X47" i="2"/>
  <c r="Y47" i="2"/>
  <c r="X48" i="2"/>
  <c r="Y48" i="2"/>
  <c r="X49" i="2"/>
  <c r="Y49" i="2"/>
  <c r="X50" i="2"/>
  <c r="Y50" i="2"/>
  <c r="X51" i="2"/>
  <c r="Y51" i="2"/>
  <c r="X52" i="2"/>
  <c r="Y52" i="2"/>
  <c r="X53" i="2"/>
  <c r="Y53" i="2"/>
  <c r="X54" i="2"/>
  <c r="Y54" i="2"/>
  <c r="X55" i="2"/>
  <c r="Y55" i="2"/>
  <c r="X56" i="2"/>
  <c r="Y56" i="2"/>
  <c r="X57" i="2"/>
  <c r="Y57" i="2"/>
  <c r="X58" i="2"/>
  <c r="Y58" i="2"/>
  <c r="X59" i="2"/>
  <c r="Y59" i="2"/>
  <c r="X60" i="2"/>
  <c r="Y60" i="2"/>
  <c r="X61" i="2"/>
  <c r="Y61" i="2"/>
  <c r="X62" i="2"/>
  <c r="Y62" i="2"/>
  <c r="X63" i="2"/>
  <c r="Y63" i="2"/>
  <c r="X64" i="2"/>
  <c r="Y64" i="2"/>
  <c r="X65" i="2"/>
  <c r="Y65" i="2"/>
  <c r="X66" i="2"/>
  <c r="Y66" i="2"/>
  <c r="X67" i="2"/>
  <c r="Y67" i="2"/>
  <c r="X68" i="2"/>
  <c r="Y68" i="2"/>
  <c r="X69" i="2"/>
  <c r="Y69" i="2"/>
  <c r="X70" i="2"/>
  <c r="Y70" i="2"/>
  <c r="X71" i="2"/>
  <c r="Y71" i="2"/>
  <c r="X72" i="2"/>
  <c r="Y72" i="2"/>
  <c r="X73" i="2"/>
  <c r="Y73" i="2"/>
  <c r="X74" i="2"/>
  <c r="Y74" i="2"/>
  <c r="X75" i="2"/>
  <c r="Y75" i="2"/>
  <c r="X76" i="2"/>
  <c r="Y76" i="2"/>
  <c r="X77" i="2"/>
  <c r="Y77" i="2"/>
  <c r="X78" i="2"/>
  <c r="Y78" i="2"/>
  <c r="X79" i="2"/>
  <c r="Y79" i="2"/>
  <c r="X80" i="2"/>
  <c r="Y80" i="2"/>
  <c r="X81" i="2"/>
  <c r="Y81" i="2"/>
  <c r="X82" i="2"/>
  <c r="Y82" i="2"/>
  <c r="X83" i="2"/>
  <c r="Y83" i="2"/>
  <c r="X84" i="2"/>
  <c r="Y84" i="2"/>
  <c r="X85" i="2"/>
  <c r="Y85" i="2"/>
  <c r="X86" i="2"/>
  <c r="Y86" i="2"/>
  <c r="X87" i="2"/>
  <c r="Y87" i="2"/>
  <c r="X88" i="2"/>
  <c r="Y88" i="2"/>
  <c r="X89" i="2"/>
  <c r="Y89" i="2"/>
  <c r="X90" i="2"/>
  <c r="Y90" i="2"/>
  <c r="X91" i="2"/>
  <c r="Y91" i="2"/>
  <c r="X92" i="2"/>
  <c r="Y92" i="2"/>
  <c r="X93" i="2"/>
  <c r="Y93" i="2"/>
  <c r="X94" i="2"/>
  <c r="Y94" i="2"/>
  <c r="X95" i="2"/>
  <c r="Y95" i="2"/>
  <c r="X96" i="2"/>
  <c r="Y96" i="2"/>
  <c r="X97" i="2"/>
  <c r="Y97" i="2"/>
  <c r="X98" i="2"/>
  <c r="Y98" i="2"/>
  <c r="X99" i="2"/>
  <c r="Y99" i="2"/>
  <c r="X100" i="2"/>
  <c r="Y100" i="2"/>
  <c r="X101" i="2"/>
  <c r="Y101" i="2"/>
  <c r="X102" i="2"/>
  <c r="Y102" i="2"/>
  <c r="X18" i="2"/>
  <c r="X19" i="2"/>
  <c r="X20" i="2"/>
  <c r="X21" i="2"/>
  <c r="X22" i="2"/>
  <c r="X23" i="2"/>
  <c r="X24" i="2"/>
  <c r="X25" i="2"/>
  <c r="X26" i="2"/>
  <c r="X27" i="2"/>
  <c r="X28" i="2"/>
  <c r="X29" i="2"/>
  <c r="X30" i="2"/>
  <c r="X31" i="2"/>
  <c r="X32" i="2"/>
  <c r="X33" i="2"/>
  <c r="X34" i="2"/>
  <c r="X35" i="2"/>
  <c r="X36" i="2"/>
  <c r="X37" i="2"/>
  <c r="X38" i="2"/>
  <c r="X39" i="2"/>
  <c r="X40" i="2"/>
  <c r="X41" i="2"/>
  <c r="X42" i="2"/>
  <c r="X43" i="2"/>
  <c r="X17" i="2"/>
  <c r="F59" i="5" l="1"/>
  <c r="F60" i="5"/>
  <c r="F61" i="5"/>
  <c r="F56" i="5"/>
  <c r="F57" i="5"/>
  <c r="F55" i="5"/>
  <c r="F54" i="5"/>
  <c r="F53" i="5"/>
  <c r="F58" i="5"/>
  <c r="F28" i="5"/>
  <c r="F5" i="5"/>
  <c r="F29" i="5"/>
  <c r="F6" i="5"/>
  <c r="F30" i="5"/>
  <c r="F7" i="5"/>
  <c r="F31" i="5"/>
  <c r="F8" i="5"/>
  <c r="F32" i="5"/>
  <c r="F9" i="5"/>
  <c r="F33" i="5"/>
  <c r="F10" i="5"/>
  <c r="F34" i="5"/>
  <c r="F11" i="5"/>
  <c r="F35" i="5"/>
  <c r="F12" i="5"/>
  <c r="F36" i="5"/>
  <c r="F13" i="5"/>
  <c r="F37" i="5"/>
  <c r="F14" i="5"/>
  <c r="F38" i="5"/>
  <c r="F15" i="5"/>
  <c r="F39" i="5"/>
  <c r="F16" i="5"/>
  <c r="F40" i="5"/>
  <c r="F17" i="5"/>
  <c r="F41" i="5"/>
  <c r="F18" i="5"/>
  <c r="F42" i="5"/>
  <c r="F19" i="5"/>
  <c r="F43" i="5"/>
  <c r="F20" i="5"/>
  <c r="F44" i="5"/>
  <c r="F21" i="5"/>
  <c r="F45" i="5"/>
  <c r="F22" i="5"/>
  <c r="F46" i="5"/>
  <c r="F23" i="5"/>
  <c r="F47" i="5"/>
  <c r="F24" i="5"/>
  <c r="F48" i="5"/>
  <c r="F25" i="5"/>
  <c r="F49" i="5"/>
  <c r="F26" i="5"/>
  <c r="F50" i="5"/>
  <c r="F27" i="5"/>
  <c r="F51" i="5"/>
  <c r="F4" i="5"/>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G12" i="3"/>
  <c r="F12" i="3"/>
  <c r="AF10" i="3"/>
  <c r="AE10" i="3"/>
  <c r="AD10" i="3"/>
  <c r="AC10" i="3"/>
  <c r="AB10" i="3"/>
  <c r="AA10" i="3"/>
  <c r="Z10" i="3"/>
  <c r="Y10" i="3"/>
  <c r="X10" i="3"/>
  <c r="W10" i="3"/>
  <c r="V10" i="3"/>
  <c r="U10" i="3"/>
  <c r="T10" i="3"/>
  <c r="S10" i="3"/>
  <c r="R10" i="3"/>
  <c r="Q10" i="3"/>
  <c r="P10" i="3"/>
  <c r="O10" i="3"/>
  <c r="N10" i="3"/>
  <c r="M10" i="3"/>
  <c r="C72" i="3"/>
  <c r="B72" i="3"/>
  <c r="O11" i="2"/>
  <c r="B84" i="2"/>
  <c r="G84" i="2" s="1"/>
  <c r="B85" i="2"/>
  <c r="G85" i="2" s="1"/>
  <c r="B86" i="2"/>
  <c r="G86" i="2" s="1"/>
  <c r="B87" i="2"/>
  <c r="G87" i="2" s="1"/>
  <c r="B88" i="2"/>
  <c r="G88" i="2" s="1"/>
  <c r="B89" i="2"/>
  <c r="G89" i="2" s="1"/>
  <c r="B90" i="2"/>
  <c r="G90" i="2" s="1"/>
  <c r="B91" i="2"/>
  <c r="G91" i="2" s="1"/>
  <c r="B92" i="2"/>
  <c r="G92" i="2" s="1"/>
  <c r="B93" i="2"/>
  <c r="G93" i="2" s="1"/>
  <c r="B94" i="2"/>
  <c r="G94" i="2" s="1"/>
  <c r="B95" i="2"/>
  <c r="G95" i="2" s="1"/>
  <c r="B96" i="2"/>
  <c r="G96" i="2" s="1"/>
  <c r="B97" i="2"/>
  <c r="G97" i="2" s="1"/>
  <c r="B98" i="2"/>
  <c r="G98" i="2" s="1"/>
  <c r="B99" i="2"/>
  <c r="G99" i="2" s="1"/>
  <c r="B100" i="2"/>
  <c r="G100" i="2" s="1"/>
  <c r="B101" i="2"/>
  <c r="G101" i="2" s="1"/>
  <c r="B102" i="2"/>
  <c r="G102" i="2" s="1"/>
  <c r="B104" i="2"/>
  <c r="G104" i="2" s="1"/>
  <c r="B105" i="2"/>
  <c r="G105" i="2" s="1"/>
  <c r="B106" i="2"/>
  <c r="G106" i="2" s="1"/>
  <c r="L106" i="2" s="1"/>
  <c r="M106" i="2" s="1"/>
  <c r="T106" i="2" s="1"/>
  <c r="B107" i="2"/>
  <c r="G107" i="2" s="1"/>
  <c r="B108" i="2"/>
  <c r="G108" i="2" s="1"/>
  <c r="B109" i="2"/>
  <c r="G109" i="2" s="1"/>
  <c r="B110" i="2"/>
  <c r="G110" i="2" s="1"/>
  <c r="B111" i="2"/>
  <c r="G111" i="2" s="1"/>
  <c r="B112" i="2"/>
  <c r="G112" i="2" s="1"/>
  <c r="B113" i="2"/>
  <c r="G113" i="2" s="1"/>
  <c r="B114" i="2"/>
  <c r="G114" i="2" s="1"/>
  <c r="B115" i="2"/>
  <c r="G115" i="2" s="1"/>
  <c r="B116" i="2"/>
  <c r="G116" i="2" s="1"/>
  <c r="B117" i="2"/>
  <c r="G117" i="2" s="1"/>
  <c r="B118" i="2"/>
  <c r="G118" i="2" s="1"/>
  <c r="J12" i="2"/>
  <c r="J11" i="2"/>
  <c r="B43" i="2"/>
  <c r="C43" i="2" s="1"/>
  <c r="D43" i="2" s="1"/>
  <c r="B44" i="2"/>
  <c r="C44" i="2" s="1"/>
  <c r="B45" i="2"/>
  <c r="C45" i="2" s="1"/>
  <c r="D45" i="2" s="1"/>
  <c r="B46" i="2"/>
  <c r="C46" i="2" s="1"/>
  <c r="B47" i="2"/>
  <c r="C47" i="2" s="1"/>
  <c r="D47" i="2" s="1"/>
  <c r="B48" i="2"/>
  <c r="C48" i="2" s="1"/>
  <c r="B49" i="2"/>
  <c r="C49" i="2" s="1"/>
  <c r="D49" i="2" s="1"/>
  <c r="B50" i="2"/>
  <c r="C50" i="2" s="1"/>
  <c r="B51" i="2"/>
  <c r="C51" i="2" s="1"/>
  <c r="D51" i="2" s="1"/>
  <c r="B52" i="2"/>
  <c r="C52" i="2" s="1"/>
  <c r="B53" i="2"/>
  <c r="C53" i="2" s="1"/>
  <c r="D53" i="2" s="1"/>
  <c r="B54" i="2"/>
  <c r="C54" i="2" s="1"/>
  <c r="B55" i="2"/>
  <c r="C55" i="2" s="1"/>
  <c r="D55" i="2" s="1"/>
  <c r="B56" i="2"/>
  <c r="C56" i="2" s="1"/>
  <c r="B57" i="2"/>
  <c r="C57" i="2" s="1"/>
  <c r="D57" i="2" s="1"/>
  <c r="B58" i="2"/>
  <c r="C58" i="2" s="1"/>
  <c r="B59" i="2"/>
  <c r="C59" i="2" s="1"/>
  <c r="D59" i="2" s="1"/>
  <c r="B60" i="2"/>
  <c r="C60" i="2" s="1"/>
  <c r="B61" i="2"/>
  <c r="C61" i="2" s="1"/>
  <c r="D61" i="2" s="1"/>
  <c r="B62" i="2"/>
  <c r="C62" i="2" s="1"/>
  <c r="B63" i="2"/>
  <c r="C63" i="2" s="1"/>
  <c r="D63" i="2" s="1"/>
  <c r="B64" i="2"/>
  <c r="C64" i="2" s="1"/>
  <c r="B65" i="2"/>
  <c r="C65" i="2" s="1"/>
  <c r="D65" i="2" s="1"/>
  <c r="B66" i="2"/>
  <c r="C66" i="2" s="1"/>
  <c r="B67" i="2"/>
  <c r="C67" i="2" s="1"/>
  <c r="D67" i="2" s="1"/>
  <c r="B68" i="2"/>
  <c r="C68" i="2" s="1"/>
  <c r="B69" i="2"/>
  <c r="C69" i="2" s="1"/>
  <c r="D69" i="2" s="1"/>
  <c r="B70" i="2"/>
  <c r="C70" i="2" s="1"/>
  <c r="B71" i="2"/>
  <c r="C71" i="2" s="1"/>
  <c r="D71" i="2" s="1"/>
  <c r="B72" i="2"/>
  <c r="C72" i="2" s="1"/>
  <c r="B73" i="2"/>
  <c r="C73" i="2" s="1"/>
  <c r="D73" i="2" s="1"/>
  <c r="B74" i="2"/>
  <c r="C74" i="2" s="1"/>
  <c r="B75" i="2"/>
  <c r="C75" i="2" s="1"/>
  <c r="D75" i="2" s="1"/>
  <c r="B76" i="2"/>
  <c r="C76" i="2" s="1"/>
  <c r="B77" i="2"/>
  <c r="C77" i="2" s="1"/>
  <c r="D77" i="2" s="1"/>
  <c r="B78" i="2"/>
  <c r="C78" i="2" s="1"/>
  <c r="B79" i="2"/>
  <c r="C79" i="2" s="1"/>
  <c r="D79" i="2" s="1"/>
  <c r="B80" i="2"/>
  <c r="C80" i="2" s="1"/>
  <c r="B81" i="2"/>
  <c r="C81" i="2" s="1"/>
  <c r="D81" i="2" s="1"/>
  <c r="B82" i="2"/>
  <c r="C82" i="2" s="1"/>
  <c r="B83" i="2"/>
  <c r="C83" i="2" s="1"/>
  <c r="D83" i="2" s="1"/>
  <c r="B28" i="2"/>
  <c r="C28" i="2" s="1"/>
  <c r="B29" i="2"/>
  <c r="C29" i="2" s="1"/>
  <c r="D29" i="2" s="1"/>
  <c r="B30" i="2"/>
  <c r="C30" i="2" s="1"/>
  <c r="B31" i="2"/>
  <c r="C31" i="2" s="1"/>
  <c r="D31" i="2" s="1"/>
  <c r="B32" i="2"/>
  <c r="C32" i="2" s="1"/>
  <c r="B33" i="2"/>
  <c r="C33" i="2" s="1"/>
  <c r="D33" i="2" s="1"/>
  <c r="B34" i="2"/>
  <c r="C34" i="2" s="1"/>
  <c r="B35" i="2"/>
  <c r="C35" i="2" s="1"/>
  <c r="D35" i="2" s="1"/>
  <c r="B36" i="2"/>
  <c r="C36" i="2" s="1"/>
  <c r="B37" i="2"/>
  <c r="C37" i="2" s="1"/>
  <c r="D37" i="2" s="1"/>
  <c r="B38" i="2"/>
  <c r="C38" i="2" s="1"/>
  <c r="B39" i="2"/>
  <c r="C39" i="2" s="1"/>
  <c r="D39" i="2" s="1"/>
  <c r="B40" i="2"/>
  <c r="C40" i="2" s="1"/>
  <c r="B41" i="2"/>
  <c r="C41" i="2" s="1"/>
  <c r="D41" i="2" s="1"/>
  <c r="B42" i="2"/>
  <c r="C42" i="2" s="1"/>
  <c r="B18" i="2"/>
  <c r="C18" i="2" s="1"/>
  <c r="E18" i="2" s="1"/>
  <c r="B19" i="2"/>
  <c r="C19" i="2" s="1"/>
  <c r="E19" i="2" s="1"/>
  <c r="B20" i="2"/>
  <c r="C20" i="2" s="1"/>
  <c r="E20" i="2" s="1"/>
  <c r="B21" i="2"/>
  <c r="C21" i="2" s="1"/>
  <c r="E21" i="2" s="1"/>
  <c r="B22" i="2"/>
  <c r="C22" i="2" s="1"/>
  <c r="E22" i="2" s="1"/>
  <c r="B23" i="2"/>
  <c r="C23" i="2" s="1"/>
  <c r="E23" i="2" s="1"/>
  <c r="B24" i="2"/>
  <c r="C24" i="2" s="1"/>
  <c r="E24" i="2" s="1"/>
  <c r="B25" i="2"/>
  <c r="C25" i="2" s="1"/>
  <c r="E25" i="2" s="1"/>
  <c r="B26" i="2"/>
  <c r="C26" i="2" s="1"/>
  <c r="E26" i="2" s="1"/>
  <c r="B27" i="2"/>
  <c r="C27" i="2" s="1"/>
  <c r="E27" i="2" s="1"/>
  <c r="B17" i="2"/>
  <c r="C17" i="2" s="1"/>
  <c r="E17" i="2" s="1"/>
  <c r="Y25" i="2" l="1"/>
  <c r="Y23" i="2"/>
  <c r="Y22" i="2"/>
  <c r="AE14" i="3"/>
  <c r="AE16" i="3"/>
  <c r="AE18" i="3"/>
  <c r="AE20" i="3"/>
  <c r="AE22" i="3"/>
  <c r="AE24" i="3"/>
  <c r="AE26" i="3"/>
  <c r="AE28" i="3"/>
  <c r="AE30" i="3"/>
  <c r="AE32" i="3"/>
  <c r="AE34" i="3"/>
  <c r="AE36" i="3"/>
  <c r="AE38" i="3"/>
  <c r="AE40" i="3"/>
  <c r="AE42" i="3"/>
  <c r="AE12" i="3"/>
  <c r="AE13" i="3"/>
  <c r="AE15" i="3"/>
  <c r="AE17" i="3"/>
  <c r="AE19" i="3"/>
  <c r="AE21" i="3"/>
  <c r="AE23" i="3"/>
  <c r="AE25" i="3"/>
  <c r="AE27" i="3"/>
  <c r="AE29" i="3"/>
  <c r="AE31" i="3"/>
  <c r="AE33" i="3"/>
  <c r="AE35" i="3"/>
  <c r="AE37" i="3"/>
  <c r="AE39" i="3"/>
  <c r="AE41" i="3"/>
  <c r="T43" i="3"/>
  <c r="AE44" i="3"/>
  <c r="AC44" i="3"/>
  <c r="AA44" i="3"/>
  <c r="Y44" i="3"/>
  <c r="W44" i="3"/>
  <c r="U44" i="3"/>
  <c r="S44" i="3"/>
  <c r="Q44" i="3"/>
  <c r="O44" i="3"/>
  <c r="M44" i="3"/>
  <c r="AF44" i="3"/>
  <c r="AD44" i="3"/>
  <c r="AB44" i="3"/>
  <c r="Z44" i="3"/>
  <c r="X44" i="3"/>
  <c r="V44" i="3"/>
  <c r="T44" i="3"/>
  <c r="R44" i="3"/>
  <c r="P44" i="3"/>
  <c r="N44" i="3"/>
  <c r="AE46" i="3"/>
  <c r="AC46" i="3"/>
  <c r="AA46" i="3"/>
  <c r="Y46" i="3"/>
  <c r="W46" i="3"/>
  <c r="U46" i="3"/>
  <c r="S46" i="3"/>
  <c r="Q46" i="3"/>
  <c r="O46" i="3"/>
  <c r="M46" i="3"/>
  <c r="AF46" i="3"/>
  <c r="AD46" i="3"/>
  <c r="AB46" i="3"/>
  <c r="Z46" i="3"/>
  <c r="X46" i="3"/>
  <c r="V46" i="3"/>
  <c r="T46" i="3"/>
  <c r="R46" i="3"/>
  <c r="P46" i="3"/>
  <c r="N46" i="3"/>
  <c r="AE48" i="3"/>
  <c r="AC48" i="3"/>
  <c r="AA48" i="3"/>
  <c r="Y48" i="3"/>
  <c r="W48" i="3"/>
  <c r="U48" i="3"/>
  <c r="S48" i="3"/>
  <c r="Q48" i="3"/>
  <c r="O48" i="3"/>
  <c r="M48" i="3"/>
  <c r="AF48" i="3"/>
  <c r="AD48" i="3"/>
  <c r="AB48" i="3"/>
  <c r="Z48" i="3"/>
  <c r="X48" i="3"/>
  <c r="V48" i="3"/>
  <c r="T48" i="3"/>
  <c r="R48" i="3"/>
  <c r="P48" i="3"/>
  <c r="N48" i="3"/>
  <c r="AE50" i="3"/>
  <c r="AC50" i="3"/>
  <c r="AA50" i="3"/>
  <c r="Y50" i="3"/>
  <c r="W50" i="3"/>
  <c r="U50" i="3"/>
  <c r="S50" i="3"/>
  <c r="Q50" i="3"/>
  <c r="O50" i="3"/>
  <c r="M50" i="3"/>
  <c r="AF50" i="3"/>
  <c r="AD50" i="3"/>
  <c r="AB50" i="3"/>
  <c r="Z50" i="3"/>
  <c r="X50" i="3"/>
  <c r="V50" i="3"/>
  <c r="T50" i="3"/>
  <c r="R50" i="3"/>
  <c r="P50" i="3"/>
  <c r="N50" i="3"/>
  <c r="AE52" i="3"/>
  <c r="AC52" i="3"/>
  <c r="AA52" i="3"/>
  <c r="Y52" i="3"/>
  <c r="W52" i="3"/>
  <c r="U52" i="3"/>
  <c r="S52" i="3"/>
  <c r="Q52" i="3"/>
  <c r="O52" i="3"/>
  <c r="M52" i="3"/>
  <c r="AF52" i="3"/>
  <c r="AD52" i="3"/>
  <c r="AB52" i="3"/>
  <c r="Z52" i="3"/>
  <c r="X52" i="3"/>
  <c r="V52" i="3"/>
  <c r="T52" i="3"/>
  <c r="R52" i="3"/>
  <c r="P52" i="3"/>
  <c r="N52" i="3"/>
  <c r="AE54" i="3"/>
  <c r="AC54" i="3"/>
  <c r="AA54" i="3"/>
  <c r="Y54" i="3"/>
  <c r="W54" i="3"/>
  <c r="U54" i="3"/>
  <c r="S54" i="3"/>
  <c r="Q54" i="3"/>
  <c r="O54" i="3"/>
  <c r="M54" i="3"/>
  <c r="AF54" i="3"/>
  <c r="AD54" i="3"/>
  <c r="AB54" i="3"/>
  <c r="Z54" i="3"/>
  <c r="X54" i="3"/>
  <c r="V54" i="3"/>
  <c r="T54" i="3"/>
  <c r="R54" i="3"/>
  <c r="P54" i="3"/>
  <c r="N54" i="3"/>
  <c r="AE56" i="3"/>
  <c r="AC56" i="3"/>
  <c r="AA56" i="3"/>
  <c r="Y56" i="3"/>
  <c r="W56" i="3"/>
  <c r="U56" i="3"/>
  <c r="S56" i="3"/>
  <c r="Q56" i="3"/>
  <c r="O56" i="3"/>
  <c r="M56" i="3"/>
  <c r="AF56" i="3"/>
  <c r="AD56" i="3"/>
  <c r="AB56" i="3"/>
  <c r="Z56" i="3"/>
  <c r="X56" i="3"/>
  <c r="V56" i="3"/>
  <c r="T56" i="3"/>
  <c r="R56" i="3"/>
  <c r="P56" i="3"/>
  <c r="N56" i="3"/>
  <c r="AE58" i="3"/>
  <c r="AC58" i="3"/>
  <c r="AA58" i="3"/>
  <c r="Y58" i="3"/>
  <c r="W58" i="3"/>
  <c r="U58" i="3"/>
  <c r="S58" i="3"/>
  <c r="Q58" i="3"/>
  <c r="O58" i="3"/>
  <c r="M58" i="3"/>
  <c r="AF58" i="3"/>
  <c r="AD58" i="3"/>
  <c r="AB58" i="3"/>
  <c r="Z58" i="3"/>
  <c r="X58" i="3"/>
  <c r="V58" i="3"/>
  <c r="T58" i="3"/>
  <c r="R58" i="3"/>
  <c r="P58" i="3"/>
  <c r="N58" i="3"/>
  <c r="AE60" i="3"/>
  <c r="AC60" i="3"/>
  <c r="AA60" i="3"/>
  <c r="Y60" i="3"/>
  <c r="W60" i="3"/>
  <c r="U60" i="3"/>
  <c r="S60" i="3"/>
  <c r="Q60" i="3"/>
  <c r="O60" i="3"/>
  <c r="M60" i="3"/>
  <c r="AF60" i="3"/>
  <c r="AD60" i="3"/>
  <c r="AB60" i="3"/>
  <c r="Z60" i="3"/>
  <c r="X60" i="3"/>
  <c r="V60" i="3"/>
  <c r="T60" i="3"/>
  <c r="R60" i="3"/>
  <c r="P60" i="3"/>
  <c r="N60" i="3"/>
  <c r="AE62" i="3"/>
  <c r="AC62" i="3"/>
  <c r="AA62" i="3"/>
  <c r="Y62" i="3"/>
  <c r="W62" i="3"/>
  <c r="U62" i="3"/>
  <c r="S62" i="3"/>
  <c r="Q62" i="3"/>
  <c r="O62" i="3"/>
  <c r="M62" i="3"/>
  <c r="AF62" i="3"/>
  <c r="AD62" i="3"/>
  <c r="AB62" i="3"/>
  <c r="Z62" i="3"/>
  <c r="X62" i="3"/>
  <c r="V62" i="3"/>
  <c r="T62" i="3"/>
  <c r="R62" i="3"/>
  <c r="P62" i="3"/>
  <c r="N62" i="3"/>
  <c r="AE64" i="3"/>
  <c r="AC64" i="3"/>
  <c r="AA64" i="3"/>
  <c r="Y64" i="3"/>
  <c r="W64" i="3"/>
  <c r="U64" i="3"/>
  <c r="S64" i="3"/>
  <c r="Q64" i="3"/>
  <c r="O64" i="3"/>
  <c r="M64" i="3"/>
  <c r="AF64" i="3"/>
  <c r="AD64" i="3"/>
  <c r="AB64" i="3"/>
  <c r="Z64" i="3"/>
  <c r="X64" i="3"/>
  <c r="V64" i="3"/>
  <c r="T64" i="3"/>
  <c r="R64" i="3"/>
  <c r="P64" i="3"/>
  <c r="N64" i="3"/>
  <c r="AE66" i="3"/>
  <c r="AC66" i="3"/>
  <c r="AA66" i="3"/>
  <c r="Y66" i="3"/>
  <c r="W66" i="3"/>
  <c r="U66" i="3"/>
  <c r="S66" i="3"/>
  <c r="Q66" i="3"/>
  <c r="O66" i="3"/>
  <c r="M66" i="3"/>
  <c r="AF66" i="3"/>
  <c r="AD66" i="3"/>
  <c r="AB66" i="3"/>
  <c r="Z66" i="3"/>
  <c r="X66" i="3"/>
  <c r="V66" i="3"/>
  <c r="T66" i="3"/>
  <c r="R66" i="3"/>
  <c r="P66" i="3"/>
  <c r="N66" i="3"/>
  <c r="AE68" i="3"/>
  <c r="AC68" i="3"/>
  <c r="AA68" i="3"/>
  <c r="Y68" i="3"/>
  <c r="W68" i="3"/>
  <c r="U68" i="3"/>
  <c r="S68" i="3"/>
  <c r="Q68" i="3"/>
  <c r="O68" i="3"/>
  <c r="M68" i="3"/>
  <c r="AF68" i="3"/>
  <c r="AD68" i="3"/>
  <c r="AB68" i="3"/>
  <c r="Z68" i="3"/>
  <c r="X68" i="3"/>
  <c r="V68" i="3"/>
  <c r="T68" i="3"/>
  <c r="R68" i="3"/>
  <c r="P68" i="3"/>
  <c r="N68" i="3"/>
  <c r="N12" i="3"/>
  <c r="P12" i="3"/>
  <c r="R12" i="3"/>
  <c r="T12" i="3"/>
  <c r="V12" i="3"/>
  <c r="X12" i="3"/>
  <c r="Z12" i="3"/>
  <c r="AB12" i="3"/>
  <c r="AD12" i="3"/>
  <c r="AF12" i="3"/>
  <c r="N13" i="3"/>
  <c r="P13" i="3"/>
  <c r="R13" i="3"/>
  <c r="T13" i="3"/>
  <c r="V13" i="3"/>
  <c r="X13" i="3"/>
  <c r="Z13" i="3"/>
  <c r="AB13" i="3"/>
  <c r="AD13" i="3"/>
  <c r="AF13" i="3"/>
  <c r="N14" i="3"/>
  <c r="P14" i="3"/>
  <c r="R14" i="3"/>
  <c r="T14" i="3"/>
  <c r="V14" i="3"/>
  <c r="X14" i="3"/>
  <c r="Z14" i="3"/>
  <c r="AB14" i="3"/>
  <c r="AD14" i="3"/>
  <c r="AF14" i="3"/>
  <c r="N15" i="3"/>
  <c r="P15" i="3"/>
  <c r="R15" i="3"/>
  <c r="T15" i="3"/>
  <c r="V15" i="3"/>
  <c r="X15" i="3"/>
  <c r="Z15" i="3"/>
  <c r="AB15" i="3"/>
  <c r="AD15" i="3"/>
  <c r="AF15" i="3"/>
  <c r="N16" i="3"/>
  <c r="P16" i="3"/>
  <c r="R16" i="3"/>
  <c r="T16" i="3"/>
  <c r="V16" i="3"/>
  <c r="X16" i="3"/>
  <c r="Z16" i="3"/>
  <c r="AB16" i="3"/>
  <c r="AD16" i="3"/>
  <c r="AF16" i="3"/>
  <c r="N17" i="3"/>
  <c r="P17" i="3"/>
  <c r="R17" i="3"/>
  <c r="T17" i="3"/>
  <c r="V17" i="3"/>
  <c r="X17" i="3"/>
  <c r="Z17" i="3"/>
  <c r="AB17" i="3"/>
  <c r="AD17" i="3"/>
  <c r="AF17" i="3"/>
  <c r="N18" i="3"/>
  <c r="P18" i="3"/>
  <c r="R18" i="3"/>
  <c r="T18" i="3"/>
  <c r="V18" i="3"/>
  <c r="X18" i="3"/>
  <c r="Z18" i="3"/>
  <c r="AB18" i="3"/>
  <c r="AD18" i="3"/>
  <c r="AF18" i="3"/>
  <c r="N19" i="3"/>
  <c r="P19" i="3"/>
  <c r="R19" i="3"/>
  <c r="T19" i="3"/>
  <c r="V19" i="3"/>
  <c r="X19" i="3"/>
  <c r="Z19" i="3"/>
  <c r="AB19" i="3"/>
  <c r="AD19" i="3"/>
  <c r="AF19" i="3"/>
  <c r="N20" i="3"/>
  <c r="P20" i="3"/>
  <c r="R20" i="3"/>
  <c r="T20" i="3"/>
  <c r="V20" i="3"/>
  <c r="X20" i="3"/>
  <c r="Z20" i="3"/>
  <c r="AB20" i="3"/>
  <c r="AD20" i="3"/>
  <c r="AF20" i="3"/>
  <c r="N21" i="3"/>
  <c r="P21" i="3"/>
  <c r="R21" i="3"/>
  <c r="T21" i="3"/>
  <c r="V21" i="3"/>
  <c r="X21" i="3"/>
  <c r="Z21" i="3"/>
  <c r="AB21" i="3"/>
  <c r="AD21" i="3"/>
  <c r="AF21" i="3"/>
  <c r="N22" i="3"/>
  <c r="P22" i="3"/>
  <c r="R22" i="3"/>
  <c r="T22" i="3"/>
  <c r="V22" i="3"/>
  <c r="X22" i="3"/>
  <c r="Z22" i="3"/>
  <c r="AB22" i="3"/>
  <c r="AD22" i="3"/>
  <c r="AF22" i="3"/>
  <c r="N23" i="3"/>
  <c r="P23" i="3"/>
  <c r="R23" i="3"/>
  <c r="T23" i="3"/>
  <c r="V23" i="3"/>
  <c r="X23" i="3"/>
  <c r="Z23" i="3"/>
  <c r="AB23" i="3"/>
  <c r="AD23" i="3"/>
  <c r="AF23" i="3"/>
  <c r="N24" i="3"/>
  <c r="P24" i="3"/>
  <c r="R24" i="3"/>
  <c r="T24" i="3"/>
  <c r="V24" i="3"/>
  <c r="X24" i="3"/>
  <c r="Z24" i="3"/>
  <c r="AB24" i="3"/>
  <c r="AD24" i="3"/>
  <c r="AF24" i="3"/>
  <c r="N25" i="3"/>
  <c r="P25" i="3"/>
  <c r="R25" i="3"/>
  <c r="T25" i="3"/>
  <c r="V25" i="3"/>
  <c r="X25" i="3"/>
  <c r="Z25" i="3"/>
  <c r="AB25" i="3"/>
  <c r="AD25" i="3"/>
  <c r="AF25" i="3"/>
  <c r="N26" i="3"/>
  <c r="P26" i="3"/>
  <c r="R26" i="3"/>
  <c r="T26" i="3"/>
  <c r="V26" i="3"/>
  <c r="X26" i="3"/>
  <c r="Z26" i="3"/>
  <c r="AB26" i="3"/>
  <c r="AD26" i="3"/>
  <c r="AF26" i="3"/>
  <c r="N27" i="3"/>
  <c r="P27" i="3"/>
  <c r="R27" i="3"/>
  <c r="T27" i="3"/>
  <c r="V27" i="3"/>
  <c r="X27" i="3"/>
  <c r="Z27" i="3"/>
  <c r="AB27" i="3"/>
  <c r="AD27" i="3"/>
  <c r="AF27" i="3"/>
  <c r="N28" i="3"/>
  <c r="P28" i="3"/>
  <c r="R28" i="3"/>
  <c r="T28" i="3"/>
  <c r="V28" i="3"/>
  <c r="X28" i="3"/>
  <c r="Z28" i="3"/>
  <c r="AB28" i="3"/>
  <c r="AD28" i="3"/>
  <c r="AF28" i="3"/>
  <c r="N29" i="3"/>
  <c r="P29" i="3"/>
  <c r="R29" i="3"/>
  <c r="T29" i="3"/>
  <c r="V29" i="3"/>
  <c r="X29" i="3"/>
  <c r="Z29" i="3"/>
  <c r="AB29" i="3"/>
  <c r="AD29" i="3"/>
  <c r="AF29" i="3"/>
  <c r="N30" i="3"/>
  <c r="P30" i="3"/>
  <c r="R30" i="3"/>
  <c r="T30" i="3"/>
  <c r="V30" i="3"/>
  <c r="X30" i="3"/>
  <c r="Z30" i="3"/>
  <c r="AB30" i="3"/>
  <c r="AD30" i="3"/>
  <c r="AF30" i="3"/>
  <c r="N31" i="3"/>
  <c r="P31" i="3"/>
  <c r="R31" i="3"/>
  <c r="T31" i="3"/>
  <c r="V31" i="3"/>
  <c r="X31" i="3"/>
  <c r="Z31" i="3"/>
  <c r="AB31" i="3"/>
  <c r="AD31" i="3"/>
  <c r="AF31" i="3"/>
  <c r="N32" i="3"/>
  <c r="P32" i="3"/>
  <c r="R32" i="3"/>
  <c r="T32" i="3"/>
  <c r="V32" i="3"/>
  <c r="X32" i="3"/>
  <c r="Z32" i="3"/>
  <c r="AB32" i="3"/>
  <c r="AD32" i="3"/>
  <c r="AF32" i="3"/>
  <c r="N33" i="3"/>
  <c r="P33" i="3"/>
  <c r="R33" i="3"/>
  <c r="T33" i="3"/>
  <c r="V33" i="3"/>
  <c r="X33" i="3"/>
  <c r="Z33" i="3"/>
  <c r="AB33" i="3"/>
  <c r="AD33" i="3"/>
  <c r="AF33" i="3"/>
  <c r="N34" i="3"/>
  <c r="P34" i="3"/>
  <c r="R34" i="3"/>
  <c r="T34" i="3"/>
  <c r="V34" i="3"/>
  <c r="X34" i="3"/>
  <c r="Z34" i="3"/>
  <c r="AB34" i="3"/>
  <c r="AD34" i="3"/>
  <c r="AF34" i="3"/>
  <c r="N35" i="3"/>
  <c r="P35" i="3"/>
  <c r="R35" i="3"/>
  <c r="T35" i="3"/>
  <c r="V35" i="3"/>
  <c r="X35" i="3"/>
  <c r="Z35" i="3"/>
  <c r="AB35" i="3"/>
  <c r="AD35" i="3"/>
  <c r="AF35" i="3"/>
  <c r="N36" i="3"/>
  <c r="P36" i="3"/>
  <c r="R36" i="3"/>
  <c r="T36" i="3"/>
  <c r="V36" i="3"/>
  <c r="X36" i="3"/>
  <c r="Z36" i="3"/>
  <c r="AB36" i="3"/>
  <c r="AD36" i="3"/>
  <c r="AF36" i="3"/>
  <c r="N37" i="3"/>
  <c r="P37" i="3"/>
  <c r="R37" i="3"/>
  <c r="T37" i="3"/>
  <c r="V37" i="3"/>
  <c r="X37" i="3"/>
  <c r="Z37" i="3"/>
  <c r="AB37" i="3"/>
  <c r="AD37" i="3"/>
  <c r="AF37" i="3"/>
  <c r="N38" i="3"/>
  <c r="P38" i="3"/>
  <c r="R38" i="3"/>
  <c r="T38" i="3"/>
  <c r="V38" i="3"/>
  <c r="X38" i="3"/>
  <c r="Z38" i="3"/>
  <c r="AB38" i="3"/>
  <c r="AD38" i="3"/>
  <c r="AF38" i="3"/>
  <c r="N39" i="3"/>
  <c r="P39" i="3"/>
  <c r="R39" i="3"/>
  <c r="T39" i="3"/>
  <c r="V39" i="3"/>
  <c r="X39" i="3"/>
  <c r="Z39" i="3"/>
  <c r="AB39" i="3"/>
  <c r="AD39" i="3"/>
  <c r="AF39" i="3"/>
  <c r="N40" i="3"/>
  <c r="P40" i="3"/>
  <c r="R40" i="3"/>
  <c r="T40" i="3"/>
  <c r="V40" i="3"/>
  <c r="X40" i="3"/>
  <c r="Z40" i="3"/>
  <c r="AB40" i="3"/>
  <c r="AD40" i="3"/>
  <c r="AF40" i="3"/>
  <c r="N41" i="3"/>
  <c r="P41" i="3"/>
  <c r="R41" i="3"/>
  <c r="T41" i="3"/>
  <c r="V41" i="3"/>
  <c r="X41" i="3"/>
  <c r="Z41" i="3"/>
  <c r="AB41" i="3"/>
  <c r="AD41" i="3"/>
  <c r="AF41" i="3"/>
  <c r="N42" i="3"/>
  <c r="P42" i="3"/>
  <c r="R42" i="3"/>
  <c r="T42" i="3"/>
  <c r="V42" i="3"/>
  <c r="X42" i="3"/>
  <c r="Z42" i="3"/>
  <c r="AB42" i="3"/>
  <c r="AD42" i="3"/>
  <c r="AF42" i="3"/>
  <c r="N43" i="3"/>
  <c r="P43" i="3"/>
  <c r="R43" i="3"/>
  <c r="AE43" i="3"/>
  <c r="AC43" i="3"/>
  <c r="AA43" i="3"/>
  <c r="Y43" i="3"/>
  <c r="W43" i="3"/>
  <c r="U43" i="3"/>
  <c r="AF43" i="3"/>
  <c r="AD43" i="3"/>
  <c r="AB43" i="3"/>
  <c r="Z43" i="3"/>
  <c r="X43" i="3"/>
  <c r="V43" i="3"/>
  <c r="AE45" i="3"/>
  <c r="AC45" i="3"/>
  <c r="AA45" i="3"/>
  <c r="Y45" i="3"/>
  <c r="W45" i="3"/>
  <c r="U45" i="3"/>
  <c r="S45" i="3"/>
  <c r="Q45" i="3"/>
  <c r="O45" i="3"/>
  <c r="M45" i="3"/>
  <c r="AF45" i="3"/>
  <c r="AD45" i="3"/>
  <c r="AB45" i="3"/>
  <c r="Z45" i="3"/>
  <c r="X45" i="3"/>
  <c r="V45" i="3"/>
  <c r="T45" i="3"/>
  <c r="R45" i="3"/>
  <c r="P45" i="3"/>
  <c r="N45" i="3"/>
  <c r="AE47" i="3"/>
  <c r="AC47" i="3"/>
  <c r="AA47" i="3"/>
  <c r="Y47" i="3"/>
  <c r="W47" i="3"/>
  <c r="U47" i="3"/>
  <c r="S47" i="3"/>
  <c r="Q47" i="3"/>
  <c r="O47" i="3"/>
  <c r="M47" i="3"/>
  <c r="AF47" i="3"/>
  <c r="AD47" i="3"/>
  <c r="AB47" i="3"/>
  <c r="Z47" i="3"/>
  <c r="X47" i="3"/>
  <c r="V47" i="3"/>
  <c r="T47" i="3"/>
  <c r="R47" i="3"/>
  <c r="P47" i="3"/>
  <c r="N47" i="3"/>
  <c r="AE49" i="3"/>
  <c r="AC49" i="3"/>
  <c r="AA49" i="3"/>
  <c r="Y49" i="3"/>
  <c r="W49" i="3"/>
  <c r="U49" i="3"/>
  <c r="S49" i="3"/>
  <c r="Q49" i="3"/>
  <c r="O49" i="3"/>
  <c r="M49" i="3"/>
  <c r="AF49" i="3"/>
  <c r="AD49" i="3"/>
  <c r="AB49" i="3"/>
  <c r="Z49" i="3"/>
  <c r="X49" i="3"/>
  <c r="V49" i="3"/>
  <c r="T49" i="3"/>
  <c r="R49" i="3"/>
  <c r="P49" i="3"/>
  <c r="N49" i="3"/>
  <c r="AE51" i="3"/>
  <c r="AC51" i="3"/>
  <c r="AA51" i="3"/>
  <c r="Y51" i="3"/>
  <c r="W51" i="3"/>
  <c r="U51" i="3"/>
  <c r="S51" i="3"/>
  <c r="Q51" i="3"/>
  <c r="O51" i="3"/>
  <c r="M51" i="3"/>
  <c r="AF51" i="3"/>
  <c r="AD51" i="3"/>
  <c r="AB51" i="3"/>
  <c r="Z51" i="3"/>
  <c r="X51" i="3"/>
  <c r="V51" i="3"/>
  <c r="T51" i="3"/>
  <c r="R51" i="3"/>
  <c r="P51" i="3"/>
  <c r="N51" i="3"/>
  <c r="AE53" i="3"/>
  <c r="AC53" i="3"/>
  <c r="AA53" i="3"/>
  <c r="Y53" i="3"/>
  <c r="W53" i="3"/>
  <c r="U53" i="3"/>
  <c r="S53" i="3"/>
  <c r="Q53" i="3"/>
  <c r="O53" i="3"/>
  <c r="M53" i="3"/>
  <c r="AF53" i="3"/>
  <c r="AD53" i="3"/>
  <c r="AB53" i="3"/>
  <c r="Z53" i="3"/>
  <c r="X53" i="3"/>
  <c r="V53" i="3"/>
  <c r="T53" i="3"/>
  <c r="R53" i="3"/>
  <c r="P53" i="3"/>
  <c r="N53" i="3"/>
  <c r="AE55" i="3"/>
  <c r="AC55" i="3"/>
  <c r="AA55" i="3"/>
  <c r="AA7" i="3" s="1"/>
  <c r="Y55" i="3"/>
  <c r="W55" i="3"/>
  <c r="U55" i="3"/>
  <c r="S55" i="3"/>
  <c r="S7" i="3" s="1"/>
  <c r="Q55" i="3"/>
  <c r="Q7" i="3" s="1"/>
  <c r="O55" i="3"/>
  <c r="M55" i="3"/>
  <c r="AF55" i="3"/>
  <c r="AF7" i="3" s="1"/>
  <c r="AD55" i="3"/>
  <c r="AB55" i="3"/>
  <c r="Z55" i="3"/>
  <c r="X55" i="3"/>
  <c r="X7" i="3" s="1"/>
  <c r="V55" i="3"/>
  <c r="V7" i="3" s="1"/>
  <c r="T55" i="3"/>
  <c r="R55" i="3"/>
  <c r="P55" i="3"/>
  <c r="P7" i="3" s="1"/>
  <c r="N55" i="3"/>
  <c r="AE57" i="3"/>
  <c r="AC57" i="3"/>
  <c r="AA57" i="3"/>
  <c r="Y57" i="3"/>
  <c r="W57" i="3"/>
  <c r="U57" i="3"/>
  <c r="S57" i="3"/>
  <c r="Q57" i="3"/>
  <c r="O57" i="3"/>
  <c r="M57" i="3"/>
  <c r="AF57" i="3"/>
  <c r="AD57" i="3"/>
  <c r="AB57" i="3"/>
  <c r="Z57" i="3"/>
  <c r="X57" i="3"/>
  <c r="V57" i="3"/>
  <c r="T57" i="3"/>
  <c r="R57" i="3"/>
  <c r="P57" i="3"/>
  <c r="N57" i="3"/>
  <c r="AE59" i="3"/>
  <c r="AC59" i="3"/>
  <c r="AA59" i="3"/>
  <c r="Y59" i="3"/>
  <c r="W59" i="3"/>
  <c r="U59" i="3"/>
  <c r="S59" i="3"/>
  <c r="Q59" i="3"/>
  <c r="O59" i="3"/>
  <c r="M59" i="3"/>
  <c r="AF59" i="3"/>
  <c r="AD59" i="3"/>
  <c r="AB59" i="3"/>
  <c r="Z59" i="3"/>
  <c r="X59" i="3"/>
  <c r="V59" i="3"/>
  <c r="T59" i="3"/>
  <c r="R59" i="3"/>
  <c r="P59" i="3"/>
  <c r="N59" i="3"/>
  <c r="AE61" i="3"/>
  <c r="AC61" i="3"/>
  <c r="AA61" i="3"/>
  <c r="Y61" i="3"/>
  <c r="W61" i="3"/>
  <c r="U61" i="3"/>
  <c r="S61" i="3"/>
  <c r="Q61" i="3"/>
  <c r="O61" i="3"/>
  <c r="M61" i="3"/>
  <c r="AF61" i="3"/>
  <c r="AD61" i="3"/>
  <c r="AB61" i="3"/>
  <c r="Z61" i="3"/>
  <c r="X61" i="3"/>
  <c r="V61" i="3"/>
  <c r="T61" i="3"/>
  <c r="R61" i="3"/>
  <c r="P61" i="3"/>
  <c r="N61" i="3"/>
  <c r="AE63" i="3"/>
  <c r="AC63" i="3"/>
  <c r="AA63" i="3"/>
  <c r="Y63" i="3"/>
  <c r="W63" i="3"/>
  <c r="U63" i="3"/>
  <c r="S63" i="3"/>
  <c r="Q63" i="3"/>
  <c r="O63" i="3"/>
  <c r="M63" i="3"/>
  <c r="AF63" i="3"/>
  <c r="AD63" i="3"/>
  <c r="AB63" i="3"/>
  <c r="Z63" i="3"/>
  <c r="X63" i="3"/>
  <c r="V63" i="3"/>
  <c r="T63" i="3"/>
  <c r="R63" i="3"/>
  <c r="P63" i="3"/>
  <c r="N63" i="3"/>
  <c r="AE65" i="3"/>
  <c r="AC65" i="3"/>
  <c r="AA65" i="3"/>
  <c r="Y65" i="3"/>
  <c r="W65" i="3"/>
  <c r="U65" i="3"/>
  <c r="S65" i="3"/>
  <c r="Q65" i="3"/>
  <c r="O65" i="3"/>
  <c r="M65" i="3"/>
  <c r="AF65" i="3"/>
  <c r="AD65" i="3"/>
  <c r="AB65" i="3"/>
  <c r="Z65" i="3"/>
  <c r="X65" i="3"/>
  <c r="V65" i="3"/>
  <c r="T65" i="3"/>
  <c r="R65" i="3"/>
  <c r="P65" i="3"/>
  <c r="N65" i="3"/>
  <c r="AE67" i="3"/>
  <c r="AC67" i="3"/>
  <c r="AA67" i="3"/>
  <c r="Y67" i="3"/>
  <c r="W67" i="3"/>
  <c r="U67" i="3"/>
  <c r="S67" i="3"/>
  <c r="Q67" i="3"/>
  <c r="O67" i="3"/>
  <c r="M67" i="3"/>
  <c r="AF67" i="3"/>
  <c r="AD67" i="3"/>
  <c r="AB67" i="3"/>
  <c r="Z67" i="3"/>
  <c r="X67" i="3"/>
  <c r="V67" i="3"/>
  <c r="T67" i="3"/>
  <c r="R67" i="3"/>
  <c r="P67" i="3"/>
  <c r="N67" i="3"/>
  <c r="M12" i="3"/>
  <c r="O12" i="3"/>
  <c r="Q12" i="3"/>
  <c r="S12" i="3"/>
  <c r="U12" i="3"/>
  <c r="W12" i="3"/>
  <c r="Y12" i="3"/>
  <c r="AA12" i="3"/>
  <c r="AC12" i="3"/>
  <c r="M13" i="3"/>
  <c r="O13" i="3"/>
  <c r="Q13" i="3"/>
  <c r="S13" i="3"/>
  <c r="U13" i="3"/>
  <c r="W13" i="3"/>
  <c r="Y13" i="3"/>
  <c r="AA13" i="3"/>
  <c r="AC13" i="3"/>
  <c r="M14" i="3"/>
  <c r="O14" i="3"/>
  <c r="Q14" i="3"/>
  <c r="S14" i="3"/>
  <c r="U14" i="3"/>
  <c r="W14" i="3"/>
  <c r="Y14" i="3"/>
  <c r="AA14" i="3"/>
  <c r="AC14" i="3"/>
  <c r="M15" i="3"/>
  <c r="O15" i="3"/>
  <c r="Q15" i="3"/>
  <c r="S15" i="3"/>
  <c r="U15" i="3"/>
  <c r="W15" i="3"/>
  <c r="Y15" i="3"/>
  <c r="AA15" i="3"/>
  <c r="AC15" i="3"/>
  <c r="M16" i="3"/>
  <c r="O16" i="3"/>
  <c r="Q16" i="3"/>
  <c r="S16" i="3"/>
  <c r="U16" i="3"/>
  <c r="W16" i="3"/>
  <c r="Y16" i="3"/>
  <c r="AA16" i="3"/>
  <c r="AC16" i="3"/>
  <c r="M17" i="3"/>
  <c r="O17" i="3"/>
  <c r="Q17" i="3"/>
  <c r="S17" i="3"/>
  <c r="U17" i="3"/>
  <c r="W17" i="3"/>
  <c r="Y17" i="3"/>
  <c r="AA17" i="3"/>
  <c r="AC17" i="3"/>
  <c r="M18" i="3"/>
  <c r="O18" i="3"/>
  <c r="Q18" i="3"/>
  <c r="S18" i="3"/>
  <c r="U18" i="3"/>
  <c r="W18" i="3"/>
  <c r="Y18" i="3"/>
  <c r="AA18" i="3"/>
  <c r="AC18" i="3"/>
  <c r="M19" i="3"/>
  <c r="O19" i="3"/>
  <c r="Q19" i="3"/>
  <c r="S19" i="3"/>
  <c r="U19" i="3"/>
  <c r="W19" i="3"/>
  <c r="Y19" i="3"/>
  <c r="AA19" i="3"/>
  <c r="AC19" i="3"/>
  <c r="M20" i="3"/>
  <c r="O20" i="3"/>
  <c r="Q20" i="3"/>
  <c r="S20" i="3"/>
  <c r="U20" i="3"/>
  <c r="W20" i="3"/>
  <c r="Y20" i="3"/>
  <c r="AA20" i="3"/>
  <c r="AC20" i="3"/>
  <c r="M21" i="3"/>
  <c r="O21" i="3"/>
  <c r="Q21" i="3"/>
  <c r="S21" i="3"/>
  <c r="U21" i="3"/>
  <c r="W21" i="3"/>
  <c r="Y21" i="3"/>
  <c r="AA21" i="3"/>
  <c r="AC21" i="3"/>
  <c r="M22" i="3"/>
  <c r="O22" i="3"/>
  <c r="Q22" i="3"/>
  <c r="S22" i="3"/>
  <c r="U22" i="3"/>
  <c r="W22" i="3"/>
  <c r="Y22" i="3"/>
  <c r="AA22" i="3"/>
  <c r="AC22" i="3"/>
  <c r="M23" i="3"/>
  <c r="O23" i="3"/>
  <c r="Q23" i="3"/>
  <c r="S23" i="3"/>
  <c r="U23" i="3"/>
  <c r="W23" i="3"/>
  <c r="Y23" i="3"/>
  <c r="AA23" i="3"/>
  <c r="AC23" i="3"/>
  <c r="M24" i="3"/>
  <c r="O24" i="3"/>
  <c r="Q24" i="3"/>
  <c r="S24" i="3"/>
  <c r="U24" i="3"/>
  <c r="W24" i="3"/>
  <c r="Y24" i="3"/>
  <c r="AA24" i="3"/>
  <c r="AC24" i="3"/>
  <c r="M25" i="3"/>
  <c r="O25" i="3"/>
  <c r="Q25" i="3"/>
  <c r="S25" i="3"/>
  <c r="U25" i="3"/>
  <c r="W25" i="3"/>
  <c r="Y25" i="3"/>
  <c r="AA25" i="3"/>
  <c r="AC25" i="3"/>
  <c r="M26" i="3"/>
  <c r="O26" i="3"/>
  <c r="Q26" i="3"/>
  <c r="S26" i="3"/>
  <c r="U26" i="3"/>
  <c r="W26" i="3"/>
  <c r="Y26" i="3"/>
  <c r="AA26" i="3"/>
  <c r="AC26" i="3"/>
  <c r="M27" i="3"/>
  <c r="O27" i="3"/>
  <c r="Q27" i="3"/>
  <c r="S27" i="3"/>
  <c r="U27" i="3"/>
  <c r="W27" i="3"/>
  <c r="Y27" i="3"/>
  <c r="AA27" i="3"/>
  <c r="AC27" i="3"/>
  <c r="M28" i="3"/>
  <c r="O28" i="3"/>
  <c r="Q28" i="3"/>
  <c r="S28" i="3"/>
  <c r="U28" i="3"/>
  <c r="W28" i="3"/>
  <c r="Y28" i="3"/>
  <c r="AA28" i="3"/>
  <c r="AC28" i="3"/>
  <c r="M29" i="3"/>
  <c r="O29" i="3"/>
  <c r="Q29" i="3"/>
  <c r="S29" i="3"/>
  <c r="U29" i="3"/>
  <c r="W29" i="3"/>
  <c r="Y29" i="3"/>
  <c r="AA29" i="3"/>
  <c r="AC29" i="3"/>
  <c r="M30" i="3"/>
  <c r="O30" i="3"/>
  <c r="Q30" i="3"/>
  <c r="S30" i="3"/>
  <c r="U30" i="3"/>
  <c r="W30" i="3"/>
  <c r="Y30" i="3"/>
  <c r="AA30" i="3"/>
  <c r="AC30" i="3"/>
  <c r="M31" i="3"/>
  <c r="O31" i="3"/>
  <c r="Q31" i="3"/>
  <c r="S31" i="3"/>
  <c r="U31" i="3"/>
  <c r="W31" i="3"/>
  <c r="Y31" i="3"/>
  <c r="AA31" i="3"/>
  <c r="AC31" i="3"/>
  <c r="M32" i="3"/>
  <c r="O32" i="3"/>
  <c r="Q32" i="3"/>
  <c r="S32" i="3"/>
  <c r="U32" i="3"/>
  <c r="W32" i="3"/>
  <c r="Y32" i="3"/>
  <c r="AA32" i="3"/>
  <c r="AC32" i="3"/>
  <c r="M33" i="3"/>
  <c r="O33" i="3"/>
  <c r="Q33" i="3"/>
  <c r="S33" i="3"/>
  <c r="U33" i="3"/>
  <c r="W33" i="3"/>
  <c r="Y33" i="3"/>
  <c r="AA33" i="3"/>
  <c r="AC33" i="3"/>
  <c r="M34" i="3"/>
  <c r="O34" i="3"/>
  <c r="Q34" i="3"/>
  <c r="S34" i="3"/>
  <c r="U34" i="3"/>
  <c r="W34" i="3"/>
  <c r="Y34" i="3"/>
  <c r="AA34" i="3"/>
  <c r="AC34" i="3"/>
  <c r="M35" i="3"/>
  <c r="O35" i="3"/>
  <c r="Q35" i="3"/>
  <c r="S35" i="3"/>
  <c r="U35" i="3"/>
  <c r="W35" i="3"/>
  <c r="Y35" i="3"/>
  <c r="AA35" i="3"/>
  <c r="AC35" i="3"/>
  <c r="M36" i="3"/>
  <c r="O36" i="3"/>
  <c r="Q36" i="3"/>
  <c r="S36" i="3"/>
  <c r="U36" i="3"/>
  <c r="W36" i="3"/>
  <c r="Y36" i="3"/>
  <c r="AA36" i="3"/>
  <c r="AC36" i="3"/>
  <c r="M37" i="3"/>
  <c r="O37" i="3"/>
  <c r="Q37" i="3"/>
  <c r="S37" i="3"/>
  <c r="U37" i="3"/>
  <c r="W37" i="3"/>
  <c r="Y37" i="3"/>
  <c r="AA37" i="3"/>
  <c r="AC37" i="3"/>
  <c r="M38" i="3"/>
  <c r="O38" i="3"/>
  <c r="Q38" i="3"/>
  <c r="S38" i="3"/>
  <c r="U38" i="3"/>
  <c r="W38" i="3"/>
  <c r="Y38" i="3"/>
  <c r="AA38" i="3"/>
  <c r="AC38" i="3"/>
  <c r="M39" i="3"/>
  <c r="O39" i="3"/>
  <c r="Q39" i="3"/>
  <c r="S39" i="3"/>
  <c r="U39" i="3"/>
  <c r="W39" i="3"/>
  <c r="Y39" i="3"/>
  <c r="AA39" i="3"/>
  <c r="AC39" i="3"/>
  <c r="M40" i="3"/>
  <c r="O40" i="3"/>
  <c r="Q40" i="3"/>
  <c r="S40" i="3"/>
  <c r="U40" i="3"/>
  <c r="W40" i="3"/>
  <c r="Y40" i="3"/>
  <c r="AA40" i="3"/>
  <c r="AC40" i="3"/>
  <c r="M41" i="3"/>
  <c r="O41" i="3"/>
  <c r="Q41" i="3"/>
  <c r="S41" i="3"/>
  <c r="U41" i="3"/>
  <c r="W41" i="3"/>
  <c r="Y41" i="3"/>
  <c r="AA41" i="3"/>
  <c r="AC41" i="3"/>
  <c r="M42" i="3"/>
  <c r="O42" i="3"/>
  <c r="Q42" i="3"/>
  <c r="S42" i="3"/>
  <c r="U42" i="3"/>
  <c r="W42" i="3"/>
  <c r="Y42" i="3"/>
  <c r="AA42" i="3"/>
  <c r="AC42" i="3"/>
  <c r="M43" i="3"/>
  <c r="O43" i="3"/>
  <c r="Q43" i="3"/>
  <c r="S43" i="3"/>
  <c r="AE7" i="3"/>
  <c r="N7" i="3"/>
  <c r="R7" i="3"/>
  <c r="T7" i="3"/>
  <c r="Z7" i="3"/>
  <c r="AB7" i="3"/>
  <c r="AD7" i="3"/>
  <c r="M7" i="3"/>
  <c r="O7" i="3"/>
  <c r="U7" i="3"/>
  <c r="W7" i="3"/>
  <c r="Y7" i="3"/>
  <c r="AC7" i="3"/>
  <c r="S106" i="2"/>
  <c r="R106" i="2"/>
  <c r="D42" i="2"/>
  <c r="E42" i="2"/>
  <c r="Y42" i="2" s="1"/>
  <c r="D38" i="2"/>
  <c r="E38" i="2"/>
  <c r="Y38" i="2" s="1"/>
  <c r="D34" i="2"/>
  <c r="E34" i="2"/>
  <c r="Y34" i="2" s="1"/>
  <c r="D30" i="2"/>
  <c r="E30" i="2"/>
  <c r="Y30" i="2" s="1"/>
  <c r="D82" i="2"/>
  <c r="E82" i="2"/>
  <c r="D78" i="2"/>
  <c r="E78" i="2"/>
  <c r="D74" i="2"/>
  <c r="E74" i="2"/>
  <c r="D70" i="2"/>
  <c r="E70" i="2"/>
  <c r="D66" i="2"/>
  <c r="E66" i="2"/>
  <c r="D62" i="2"/>
  <c r="E62" i="2"/>
  <c r="D58" i="2"/>
  <c r="E58" i="2"/>
  <c r="D54" i="2"/>
  <c r="E54" i="2"/>
  <c r="D50" i="2"/>
  <c r="E50" i="2"/>
  <c r="D46" i="2"/>
  <c r="E46" i="2"/>
  <c r="D40" i="2"/>
  <c r="E40" i="2"/>
  <c r="Y40" i="2" s="1"/>
  <c r="D36" i="2"/>
  <c r="E36" i="2"/>
  <c r="Y36" i="2" s="1"/>
  <c r="D32" i="2"/>
  <c r="E32" i="2"/>
  <c r="Y32" i="2" s="1"/>
  <c r="D28" i="2"/>
  <c r="E28" i="2"/>
  <c r="Y28" i="2" s="1"/>
  <c r="D80" i="2"/>
  <c r="E80" i="2"/>
  <c r="D76" i="2"/>
  <c r="E76" i="2"/>
  <c r="D72" i="2"/>
  <c r="E72" i="2"/>
  <c r="D68" i="2"/>
  <c r="E68" i="2"/>
  <c r="D64" i="2"/>
  <c r="E64" i="2"/>
  <c r="D60" i="2"/>
  <c r="E60" i="2"/>
  <c r="D56" i="2"/>
  <c r="E56" i="2"/>
  <c r="D52" i="2"/>
  <c r="E52" i="2"/>
  <c r="D48" i="2"/>
  <c r="E48" i="2"/>
  <c r="D44" i="2"/>
  <c r="E44" i="2"/>
  <c r="E41" i="2"/>
  <c r="Y41" i="2" s="1"/>
  <c r="E39" i="2"/>
  <c r="Y39" i="2" s="1"/>
  <c r="E37" i="2"/>
  <c r="Y37" i="2" s="1"/>
  <c r="E35" i="2"/>
  <c r="Y35" i="2" s="1"/>
  <c r="E33" i="2"/>
  <c r="Y33" i="2" s="1"/>
  <c r="E31" i="2"/>
  <c r="Y31" i="2" s="1"/>
  <c r="E29" i="2"/>
  <c r="Y29" i="2" s="1"/>
  <c r="E83" i="2"/>
  <c r="E81" i="2"/>
  <c r="E79" i="2"/>
  <c r="E77" i="2"/>
  <c r="E75" i="2"/>
  <c r="E73" i="2"/>
  <c r="E71" i="2"/>
  <c r="E69" i="2"/>
  <c r="E67" i="2"/>
  <c r="E65" i="2"/>
  <c r="E63" i="2"/>
  <c r="E61" i="2"/>
  <c r="E59" i="2"/>
  <c r="E57" i="2"/>
  <c r="E55" i="2"/>
  <c r="E53" i="2"/>
  <c r="E51" i="2"/>
  <c r="E49" i="2"/>
  <c r="E47" i="2"/>
  <c r="E45" i="2"/>
  <c r="E43" i="2"/>
  <c r="Y43" i="2" s="1"/>
  <c r="N106" i="2"/>
  <c r="U106" i="2" s="1"/>
  <c r="Q106" i="2"/>
  <c r="L118" i="2"/>
  <c r="M118" i="2" s="1"/>
  <c r="H118" i="2"/>
  <c r="I118" i="2" s="1"/>
  <c r="L117" i="2"/>
  <c r="M117" i="2" s="1"/>
  <c r="H117" i="2"/>
  <c r="I117" i="2" s="1"/>
  <c r="L116" i="2"/>
  <c r="M116" i="2" s="1"/>
  <c r="H116" i="2"/>
  <c r="I116" i="2" s="1"/>
  <c r="L115" i="2"/>
  <c r="M115" i="2" s="1"/>
  <c r="H115" i="2"/>
  <c r="I115" i="2" s="1"/>
  <c r="L114" i="2"/>
  <c r="M114" i="2" s="1"/>
  <c r="H114" i="2"/>
  <c r="I114" i="2" s="1"/>
  <c r="L113" i="2"/>
  <c r="M113" i="2" s="1"/>
  <c r="H113" i="2"/>
  <c r="I113" i="2" s="1"/>
  <c r="L112" i="2"/>
  <c r="M112" i="2" s="1"/>
  <c r="H112" i="2"/>
  <c r="I112" i="2" s="1"/>
  <c r="L111" i="2"/>
  <c r="M111" i="2" s="1"/>
  <c r="H111" i="2"/>
  <c r="I111" i="2" s="1"/>
  <c r="L110" i="2"/>
  <c r="M110" i="2" s="1"/>
  <c r="H110" i="2"/>
  <c r="I110" i="2" s="1"/>
  <c r="L109" i="2"/>
  <c r="M109" i="2" s="1"/>
  <c r="H109" i="2"/>
  <c r="I109" i="2" s="1"/>
  <c r="L108" i="2"/>
  <c r="M108" i="2" s="1"/>
  <c r="H108" i="2"/>
  <c r="I108" i="2" s="1"/>
  <c r="L107" i="2"/>
  <c r="M107" i="2" s="1"/>
  <c r="H107" i="2"/>
  <c r="I107" i="2" s="1"/>
  <c r="L105" i="2"/>
  <c r="M105" i="2" s="1"/>
  <c r="H105" i="2"/>
  <c r="I105" i="2" s="1"/>
  <c r="L104" i="2"/>
  <c r="M104" i="2" s="1"/>
  <c r="H104" i="2"/>
  <c r="I104" i="2" s="1"/>
  <c r="L102" i="2"/>
  <c r="M102" i="2" s="1"/>
  <c r="H102" i="2"/>
  <c r="I102" i="2" s="1"/>
  <c r="L101" i="2"/>
  <c r="M101" i="2" s="1"/>
  <c r="H101" i="2"/>
  <c r="I101" i="2" s="1"/>
  <c r="L100" i="2"/>
  <c r="M100" i="2" s="1"/>
  <c r="H100" i="2"/>
  <c r="I100" i="2" s="1"/>
  <c r="L99" i="2"/>
  <c r="M99" i="2" s="1"/>
  <c r="H99" i="2"/>
  <c r="I99" i="2" s="1"/>
  <c r="L98" i="2"/>
  <c r="M98" i="2" s="1"/>
  <c r="H98" i="2"/>
  <c r="I98" i="2" s="1"/>
  <c r="L97" i="2"/>
  <c r="M97" i="2" s="1"/>
  <c r="H97" i="2"/>
  <c r="I97" i="2" s="1"/>
  <c r="L96" i="2"/>
  <c r="M96" i="2" s="1"/>
  <c r="H96" i="2"/>
  <c r="I96" i="2" s="1"/>
  <c r="L95" i="2"/>
  <c r="M95" i="2" s="1"/>
  <c r="H95" i="2"/>
  <c r="I95" i="2" s="1"/>
  <c r="L94" i="2"/>
  <c r="M94" i="2" s="1"/>
  <c r="H94" i="2"/>
  <c r="I94" i="2" s="1"/>
  <c r="L93" i="2"/>
  <c r="M93" i="2" s="1"/>
  <c r="H93" i="2"/>
  <c r="I93" i="2" s="1"/>
  <c r="L92" i="2"/>
  <c r="M92" i="2" s="1"/>
  <c r="H92" i="2"/>
  <c r="I92" i="2" s="1"/>
  <c r="L91" i="2"/>
  <c r="M91" i="2" s="1"/>
  <c r="H91" i="2"/>
  <c r="I91" i="2" s="1"/>
  <c r="L90" i="2"/>
  <c r="M90" i="2" s="1"/>
  <c r="H90" i="2"/>
  <c r="I90" i="2" s="1"/>
  <c r="L89" i="2"/>
  <c r="M89" i="2" s="1"/>
  <c r="H89" i="2"/>
  <c r="I89" i="2" s="1"/>
  <c r="L88" i="2"/>
  <c r="M88" i="2" s="1"/>
  <c r="H88" i="2"/>
  <c r="I88" i="2" s="1"/>
  <c r="L87" i="2"/>
  <c r="M87" i="2" s="1"/>
  <c r="H87" i="2"/>
  <c r="I87" i="2" s="1"/>
  <c r="L86" i="2"/>
  <c r="M86" i="2" s="1"/>
  <c r="H86" i="2"/>
  <c r="I86" i="2" s="1"/>
  <c r="L85" i="2"/>
  <c r="M85" i="2" s="1"/>
  <c r="H85" i="2"/>
  <c r="I85" i="2" s="1"/>
  <c r="L84" i="2"/>
  <c r="M84" i="2" s="1"/>
  <c r="H84" i="2"/>
  <c r="I84" i="2" s="1"/>
  <c r="C118" i="2"/>
  <c r="C117" i="2"/>
  <c r="C116" i="2"/>
  <c r="C115" i="2"/>
  <c r="C114" i="2"/>
  <c r="C113" i="2"/>
  <c r="C112" i="2"/>
  <c r="C111" i="2"/>
  <c r="C110" i="2"/>
  <c r="C109" i="2"/>
  <c r="C108" i="2"/>
  <c r="C107" i="2"/>
  <c r="C106" i="2"/>
  <c r="C105" i="2"/>
  <c r="C104" i="2"/>
  <c r="C102" i="2"/>
  <c r="C101" i="2"/>
  <c r="C100" i="2"/>
  <c r="C99" i="2"/>
  <c r="C98" i="2"/>
  <c r="C97" i="2"/>
  <c r="C96" i="2"/>
  <c r="C95" i="2"/>
  <c r="C94" i="2"/>
  <c r="C93" i="2"/>
  <c r="C92" i="2"/>
  <c r="C91" i="2"/>
  <c r="C90" i="2"/>
  <c r="C89" i="2"/>
  <c r="C88" i="2"/>
  <c r="C87" i="2"/>
  <c r="C86" i="2"/>
  <c r="C85" i="2"/>
  <c r="C84" i="2"/>
  <c r="H106" i="2"/>
  <c r="I106" i="2" s="1"/>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D17" i="2"/>
  <c r="Y17" i="2" s="1"/>
  <c r="D27" i="2"/>
  <c r="Y27" i="2" s="1"/>
  <c r="D26" i="2"/>
  <c r="Y26" i="2" s="1"/>
  <c r="D25" i="2"/>
  <c r="D24" i="2"/>
  <c r="Y24" i="2" s="1"/>
  <c r="D23" i="2"/>
  <c r="D22" i="2"/>
  <c r="D21" i="2"/>
  <c r="Y21" i="2" s="1"/>
  <c r="D20" i="2"/>
  <c r="Y20" i="2" s="1"/>
  <c r="D19" i="2"/>
  <c r="D18" i="2"/>
  <c r="Y18" i="2" s="1"/>
  <c r="G26" i="2"/>
  <c r="G25" i="2"/>
  <c r="G24" i="2"/>
  <c r="G23" i="2"/>
  <c r="G22" i="2"/>
  <c r="G21" i="2"/>
  <c r="G20" i="2"/>
  <c r="G19" i="2"/>
  <c r="G18" i="2"/>
  <c r="G17" i="2"/>
  <c r="L17" i="2" s="1"/>
  <c r="I12" i="3" l="1"/>
  <c r="I38" i="3"/>
  <c r="I42" i="3"/>
  <c r="I40" i="3"/>
  <c r="I36" i="3"/>
  <c r="I43" i="3"/>
  <c r="I41" i="3"/>
  <c r="I39" i="3"/>
  <c r="I37" i="3"/>
  <c r="I35" i="3"/>
  <c r="I33" i="3"/>
  <c r="I31" i="3"/>
  <c r="I29" i="3"/>
  <c r="I27" i="3"/>
  <c r="I25" i="3"/>
  <c r="I23" i="3"/>
  <c r="I21" i="3"/>
  <c r="I19" i="3"/>
  <c r="I17" i="3"/>
  <c r="I15" i="3"/>
  <c r="I34" i="3"/>
  <c r="I32" i="3"/>
  <c r="I30" i="3"/>
  <c r="I28" i="3"/>
  <c r="I26" i="3"/>
  <c r="I24" i="3"/>
  <c r="I22" i="3"/>
  <c r="I20" i="3"/>
  <c r="I18" i="3"/>
  <c r="I16" i="3"/>
  <c r="I14" i="3"/>
  <c r="I13" i="3"/>
  <c r="I68" i="3"/>
  <c r="I67" i="3"/>
  <c r="I66" i="3"/>
  <c r="I65" i="3"/>
  <c r="I64" i="3"/>
  <c r="I63" i="3"/>
  <c r="I62" i="3"/>
  <c r="I61" i="3"/>
  <c r="I60" i="3"/>
  <c r="I59" i="3"/>
  <c r="I58" i="3"/>
  <c r="I57" i="3"/>
  <c r="I56" i="3"/>
  <c r="I55" i="3"/>
  <c r="I54" i="3"/>
  <c r="I53" i="3"/>
  <c r="I52" i="3"/>
  <c r="I51" i="3"/>
  <c r="I50" i="3"/>
  <c r="I49" i="3"/>
  <c r="I48" i="3"/>
  <c r="I47" i="3"/>
  <c r="I46" i="3"/>
  <c r="I45" i="3"/>
  <c r="I8" i="3" s="1"/>
  <c r="M8" i="3" s="1"/>
  <c r="I44" i="3"/>
  <c r="R84" i="2"/>
  <c r="S84" i="2"/>
  <c r="R85" i="2"/>
  <c r="S85" i="2"/>
  <c r="R86" i="2"/>
  <c r="S86" i="2"/>
  <c r="R87" i="2"/>
  <c r="S87" i="2"/>
  <c r="R88" i="2"/>
  <c r="S88" i="2"/>
  <c r="R89" i="2"/>
  <c r="S89" i="2"/>
  <c r="R90" i="2"/>
  <c r="S90" i="2"/>
  <c r="R91" i="2"/>
  <c r="S91" i="2"/>
  <c r="R92" i="2"/>
  <c r="S92" i="2"/>
  <c r="R93" i="2"/>
  <c r="S93" i="2"/>
  <c r="R94" i="2"/>
  <c r="S94" i="2"/>
  <c r="R95" i="2"/>
  <c r="S95" i="2"/>
  <c r="R96" i="2"/>
  <c r="S96" i="2"/>
  <c r="R97" i="2"/>
  <c r="S97" i="2"/>
  <c r="R98" i="2"/>
  <c r="S98" i="2"/>
  <c r="R99" i="2"/>
  <c r="S99" i="2"/>
  <c r="R100" i="2"/>
  <c r="S100" i="2"/>
  <c r="R101" i="2"/>
  <c r="S101" i="2"/>
  <c r="R102" i="2"/>
  <c r="S102" i="2"/>
  <c r="R104" i="2"/>
  <c r="S104" i="2"/>
  <c r="R105" i="2"/>
  <c r="S105" i="2"/>
  <c r="R107" i="2"/>
  <c r="S107" i="2"/>
  <c r="R108" i="2"/>
  <c r="S108" i="2"/>
  <c r="R109" i="2"/>
  <c r="S109" i="2"/>
  <c r="R110" i="2"/>
  <c r="S110" i="2"/>
  <c r="R111" i="2"/>
  <c r="S111" i="2"/>
  <c r="R112" i="2"/>
  <c r="S112" i="2"/>
  <c r="R113" i="2"/>
  <c r="S113" i="2"/>
  <c r="R114" i="2"/>
  <c r="S114" i="2"/>
  <c r="R115" i="2"/>
  <c r="S115" i="2"/>
  <c r="R116" i="2"/>
  <c r="S116" i="2"/>
  <c r="R117" i="2"/>
  <c r="S117" i="2"/>
  <c r="R118" i="2"/>
  <c r="S118" i="2"/>
  <c r="T84" i="2"/>
  <c r="T85" i="2"/>
  <c r="T86" i="2"/>
  <c r="T87" i="2"/>
  <c r="T88" i="2"/>
  <c r="T89" i="2"/>
  <c r="T90" i="2"/>
  <c r="T91" i="2"/>
  <c r="T92" i="2"/>
  <c r="T93" i="2"/>
  <c r="T94" i="2"/>
  <c r="T95" i="2"/>
  <c r="T96" i="2"/>
  <c r="T97" i="2"/>
  <c r="T98" i="2"/>
  <c r="T99" i="2"/>
  <c r="T100" i="2"/>
  <c r="T101" i="2"/>
  <c r="T102" i="2"/>
  <c r="T104" i="2"/>
  <c r="T105" i="2"/>
  <c r="T107" i="2"/>
  <c r="T108" i="2"/>
  <c r="T109" i="2"/>
  <c r="T110" i="2"/>
  <c r="T111" i="2"/>
  <c r="T112" i="2"/>
  <c r="T113" i="2"/>
  <c r="T114" i="2"/>
  <c r="T115" i="2"/>
  <c r="T116" i="2"/>
  <c r="T117" i="2"/>
  <c r="T118" i="2"/>
  <c r="N84" i="2"/>
  <c r="Q84" i="2"/>
  <c r="N85" i="2"/>
  <c r="Q85" i="2"/>
  <c r="N86" i="2"/>
  <c r="Q86" i="2"/>
  <c r="N87" i="2"/>
  <c r="Q87" i="2"/>
  <c r="N88" i="2"/>
  <c r="Q88" i="2"/>
  <c r="N89" i="2"/>
  <c r="Q89" i="2"/>
  <c r="N90" i="2"/>
  <c r="Q90" i="2"/>
  <c r="N91" i="2"/>
  <c r="U91" i="2" s="1"/>
  <c r="Q91" i="2"/>
  <c r="N92" i="2"/>
  <c r="Q92" i="2"/>
  <c r="N93" i="2"/>
  <c r="Q93" i="2"/>
  <c r="N94" i="2"/>
  <c r="Q94" i="2"/>
  <c r="N95" i="2"/>
  <c r="Q95" i="2"/>
  <c r="N96" i="2"/>
  <c r="Q96" i="2"/>
  <c r="N97" i="2"/>
  <c r="Q97" i="2"/>
  <c r="N98" i="2"/>
  <c r="Q98" i="2"/>
  <c r="N99" i="2"/>
  <c r="Q99" i="2"/>
  <c r="N100" i="2"/>
  <c r="Q100" i="2"/>
  <c r="N101" i="2"/>
  <c r="Q101" i="2"/>
  <c r="N102" i="2"/>
  <c r="Q102" i="2"/>
  <c r="N104" i="2"/>
  <c r="Q104" i="2"/>
  <c r="N105" i="2"/>
  <c r="Q105" i="2"/>
  <c r="N107" i="2"/>
  <c r="Q107" i="2"/>
  <c r="N108" i="2"/>
  <c r="Q108" i="2"/>
  <c r="N109" i="2"/>
  <c r="U109" i="2" s="1"/>
  <c r="Q109" i="2"/>
  <c r="N110" i="2"/>
  <c r="Q110" i="2"/>
  <c r="N111" i="2"/>
  <c r="Q111" i="2"/>
  <c r="N112" i="2"/>
  <c r="Q112" i="2"/>
  <c r="N113" i="2"/>
  <c r="Q113" i="2"/>
  <c r="N114" i="2"/>
  <c r="Q114" i="2"/>
  <c r="N115" i="2"/>
  <c r="Q115" i="2"/>
  <c r="N116" i="2"/>
  <c r="Q116" i="2"/>
  <c r="N117" i="2"/>
  <c r="U117" i="2" s="1"/>
  <c r="Q117" i="2"/>
  <c r="N118" i="2"/>
  <c r="Q118" i="2"/>
  <c r="O106" i="2"/>
  <c r="J106" i="2"/>
  <c r="O84" i="2"/>
  <c r="J84" i="2"/>
  <c r="O85" i="2"/>
  <c r="J85" i="2"/>
  <c r="O86" i="2"/>
  <c r="J86" i="2"/>
  <c r="O87" i="2"/>
  <c r="J87" i="2"/>
  <c r="O88" i="2"/>
  <c r="J88" i="2"/>
  <c r="O89" i="2"/>
  <c r="J89" i="2"/>
  <c r="O90" i="2"/>
  <c r="J90" i="2"/>
  <c r="O91" i="2"/>
  <c r="J91" i="2"/>
  <c r="O92" i="2"/>
  <c r="J92" i="2"/>
  <c r="O93" i="2"/>
  <c r="J93" i="2"/>
  <c r="O94" i="2"/>
  <c r="J94" i="2"/>
  <c r="O95" i="2"/>
  <c r="J95" i="2"/>
  <c r="O96" i="2"/>
  <c r="J96" i="2"/>
  <c r="O97" i="2"/>
  <c r="J97" i="2"/>
  <c r="O98" i="2"/>
  <c r="J98" i="2"/>
  <c r="O99" i="2"/>
  <c r="J99" i="2"/>
  <c r="O100" i="2"/>
  <c r="J100" i="2"/>
  <c r="O101" i="2"/>
  <c r="J101" i="2"/>
  <c r="O102" i="2"/>
  <c r="J102" i="2"/>
  <c r="O104" i="2"/>
  <c r="J104" i="2"/>
  <c r="O105" i="2"/>
  <c r="J105" i="2"/>
  <c r="O107" i="2"/>
  <c r="J107" i="2"/>
  <c r="O108" i="2"/>
  <c r="J108" i="2"/>
  <c r="O109" i="2"/>
  <c r="J109" i="2"/>
  <c r="O110" i="2"/>
  <c r="J110" i="2"/>
  <c r="O111" i="2"/>
  <c r="J111" i="2"/>
  <c r="O112" i="2"/>
  <c r="J112" i="2"/>
  <c r="O113" i="2"/>
  <c r="J113" i="2"/>
  <c r="O114" i="2"/>
  <c r="J114" i="2"/>
  <c r="O115" i="2"/>
  <c r="J115" i="2"/>
  <c r="O116" i="2"/>
  <c r="J116" i="2"/>
  <c r="O117" i="2"/>
  <c r="J117" i="2"/>
  <c r="O118" i="2"/>
  <c r="J118" i="2"/>
  <c r="D84" i="2"/>
  <c r="E84" i="2"/>
  <c r="D85" i="2"/>
  <c r="E85" i="2"/>
  <c r="D86" i="2"/>
  <c r="E86" i="2"/>
  <c r="D87" i="2"/>
  <c r="E87" i="2"/>
  <c r="D88" i="2"/>
  <c r="E88" i="2"/>
  <c r="D89" i="2"/>
  <c r="E89" i="2"/>
  <c r="D90" i="2"/>
  <c r="E90" i="2"/>
  <c r="D91" i="2"/>
  <c r="E91" i="2"/>
  <c r="D92" i="2"/>
  <c r="E92" i="2"/>
  <c r="D93" i="2"/>
  <c r="E93" i="2"/>
  <c r="D94" i="2"/>
  <c r="E94" i="2"/>
  <c r="D95" i="2"/>
  <c r="E95" i="2"/>
  <c r="D96" i="2"/>
  <c r="E96" i="2"/>
  <c r="D97" i="2"/>
  <c r="E97" i="2"/>
  <c r="D98" i="2"/>
  <c r="E98" i="2"/>
  <c r="D99" i="2"/>
  <c r="E99" i="2"/>
  <c r="D100" i="2"/>
  <c r="E100" i="2"/>
  <c r="D101" i="2"/>
  <c r="E101" i="2"/>
  <c r="D102" i="2"/>
  <c r="E102" i="2"/>
  <c r="D104" i="2"/>
  <c r="E104" i="2"/>
  <c r="D105" i="2"/>
  <c r="E105" i="2"/>
  <c r="D106" i="2"/>
  <c r="E106" i="2"/>
  <c r="D107" i="2"/>
  <c r="E107" i="2"/>
  <c r="D108" i="2"/>
  <c r="E108" i="2"/>
  <c r="D109" i="2"/>
  <c r="E109" i="2"/>
  <c r="D110" i="2"/>
  <c r="E110" i="2"/>
  <c r="D111" i="2"/>
  <c r="E111" i="2"/>
  <c r="D112" i="2"/>
  <c r="E112" i="2"/>
  <c r="D113" i="2"/>
  <c r="E113" i="2"/>
  <c r="D114" i="2"/>
  <c r="E114" i="2"/>
  <c r="D115" i="2"/>
  <c r="E115" i="2"/>
  <c r="D116" i="2"/>
  <c r="E116" i="2"/>
  <c r="D117" i="2"/>
  <c r="E117" i="2"/>
  <c r="D118" i="2"/>
  <c r="E118" i="2"/>
  <c r="H17" i="2"/>
  <c r="I17" i="2" s="1"/>
  <c r="M17" i="2"/>
  <c r="S17" i="2" s="1"/>
  <c r="H18" i="2"/>
  <c r="I18" i="2" s="1"/>
  <c r="L18" i="2"/>
  <c r="M18" i="2" s="1"/>
  <c r="H19" i="2"/>
  <c r="I19" i="2" s="1"/>
  <c r="L19" i="2"/>
  <c r="M19" i="2" s="1"/>
  <c r="H20" i="2"/>
  <c r="I20" i="2" s="1"/>
  <c r="L20" i="2"/>
  <c r="M20" i="2" s="1"/>
  <c r="H21" i="2"/>
  <c r="I21" i="2" s="1"/>
  <c r="L21" i="2"/>
  <c r="M21" i="2" s="1"/>
  <c r="H22" i="2"/>
  <c r="I22" i="2" s="1"/>
  <c r="L22" i="2"/>
  <c r="M22" i="2" s="1"/>
  <c r="H23" i="2"/>
  <c r="I23" i="2" s="1"/>
  <c r="L23" i="2"/>
  <c r="M23" i="2" s="1"/>
  <c r="H24" i="2"/>
  <c r="I24" i="2" s="1"/>
  <c r="L24" i="2"/>
  <c r="M24" i="2" s="1"/>
  <c r="H25" i="2"/>
  <c r="I25" i="2" s="1"/>
  <c r="L25" i="2"/>
  <c r="M25" i="2" s="1"/>
  <c r="H26" i="2"/>
  <c r="I26" i="2" s="1"/>
  <c r="L26" i="2"/>
  <c r="M26" i="2" s="1"/>
  <c r="H27" i="2"/>
  <c r="I27" i="2" s="1"/>
  <c r="L27" i="2"/>
  <c r="M27" i="2" s="1"/>
  <c r="H28" i="2"/>
  <c r="I28" i="2" s="1"/>
  <c r="L28" i="2"/>
  <c r="M28" i="2" s="1"/>
  <c r="H29" i="2"/>
  <c r="I29" i="2" s="1"/>
  <c r="L29" i="2"/>
  <c r="M29" i="2" s="1"/>
  <c r="H30" i="2"/>
  <c r="I30" i="2" s="1"/>
  <c r="L30" i="2"/>
  <c r="M30" i="2" s="1"/>
  <c r="H31" i="2"/>
  <c r="I31" i="2" s="1"/>
  <c r="L31" i="2"/>
  <c r="M31" i="2" s="1"/>
  <c r="H32" i="2"/>
  <c r="I32" i="2" s="1"/>
  <c r="L32" i="2"/>
  <c r="M32" i="2" s="1"/>
  <c r="H33" i="2"/>
  <c r="I33" i="2" s="1"/>
  <c r="L33" i="2"/>
  <c r="M33" i="2" s="1"/>
  <c r="H34" i="2"/>
  <c r="I34" i="2" s="1"/>
  <c r="L34" i="2"/>
  <c r="M34" i="2" s="1"/>
  <c r="H35" i="2"/>
  <c r="I35" i="2" s="1"/>
  <c r="L35" i="2"/>
  <c r="M35" i="2" s="1"/>
  <c r="H36" i="2"/>
  <c r="I36" i="2" s="1"/>
  <c r="L36" i="2"/>
  <c r="M36" i="2" s="1"/>
  <c r="H37" i="2"/>
  <c r="I37" i="2" s="1"/>
  <c r="L37" i="2"/>
  <c r="M37" i="2" s="1"/>
  <c r="H38" i="2"/>
  <c r="I38" i="2" s="1"/>
  <c r="L38" i="2"/>
  <c r="M38" i="2" s="1"/>
  <c r="H39" i="2"/>
  <c r="I39" i="2" s="1"/>
  <c r="L39" i="2"/>
  <c r="M39" i="2" s="1"/>
  <c r="H40" i="2"/>
  <c r="I40" i="2" s="1"/>
  <c r="L40" i="2"/>
  <c r="M40" i="2" s="1"/>
  <c r="H41" i="2"/>
  <c r="I41" i="2" s="1"/>
  <c r="L41" i="2"/>
  <c r="M41" i="2" s="1"/>
  <c r="H42" i="2"/>
  <c r="I42" i="2" s="1"/>
  <c r="L42" i="2"/>
  <c r="M42" i="2" s="1"/>
  <c r="H43" i="2"/>
  <c r="I43" i="2" s="1"/>
  <c r="L43" i="2"/>
  <c r="M43" i="2" s="1"/>
  <c r="H44" i="2"/>
  <c r="I44" i="2" s="1"/>
  <c r="L44" i="2"/>
  <c r="M44" i="2" s="1"/>
  <c r="H45" i="2"/>
  <c r="I45" i="2" s="1"/>
  <c r="L45" i="2"/>
  <c r="M45" i="2" s="1"/>
  <c r="H46" i="2"/>
  <c r="I46" i="2" s="1"/>
  <c r="L46" i="2"/>
  <c r="M46" i="2" s="1"/>
  <c r="H47" i="2"/>
  <c r="I47" i="2" s="1"/>
  <c r="L47" i="2"/>
  <c r="M47" i="2" s="1"/>
  <c r="H48" i="2"/>
  <c r="I48" i="2" s="1"/>
  <c r="L48" i="2"/>
  <c r="M48" i="2" s="1"/>
  <c r="H49" i="2"/>
  <c r="I49" i="2" s="1"/>
  <c r="L49" i="2"/>
  <c r="M49" i="2" s="1"/>
  <c r="H50" i="2"/>
  <c r="I50" i="2" s="1"/>
  <c r="L50" i="2"/>
  <c r="M50" i="2" s="1"/>
  <c r="H51" i="2"/>
  <c r="I51" i="2" s="1"/>
  <c r="L51" i="2"/>
  <c r="M51" i="2" s="1"/>
  <c r="H52" i="2"/>
  <c r="I52" i="2" s="1"/>
  <c r="L52" i="2"/>
  <c r="M52" i="2" s="1"/>
  <c r="H53" i="2"/>
  <c r="I53" i="2" s="1"/>
  <c r="L53" i="2"/>
  <c r="M53" i="2" s="1"/>
  <c r="H54" i="2"/>
  <c r="I54" i="2" s="1"/>
  <c r="L54" i="2"/>
  <c r="M54" i="2" s="1"/>
  <c r="H55" i="2"/>
  <c r="I55" i="2" s="1"/>
  <c r="L55" i="2"/>
  <c r="M55" i="2" s="1"/>
  <c r="H56" i="2"/>
  <c r="I56" i="2" s="1"/>
  <c r="L56" i="2"/>
  <c r="M56" i="2" s="1"/>
  <c r="H57" i="2"/>
  <c r="I57" i="2" s="1"/>
  <c r="L57" i="2"/>
  <c r="M57" i="2" s="1"/>
  <c r="H58" i="2"/>
  <c r="I58" i="2" s="1"/>
  <c r="L58" i="2"/>
  <c r="M58" i="2" s="1"/>
  <c r="H59" i="2"/>
  <c r="I59" i="2" s="1"/>
  <c r="L59" i="2"/>
  <c r="M59" i="2" s="1"/>
  <c r="H60" i="2"/>
  <c r="I60" i="2" s="1"/>
  <c r="L60" i="2"/>
  <c r="M60" i="2" s="1"/>
  <c r="H61" i="2"/>
  <c r="I61" i="2" s="1"/>
  <c r="L61" i="2"/>
  <c r="M61" i="2" s="1"/>
  <c r="H62" i="2"/>
  <c r="I62" i="2" s="1"/>
  <c r="L62" i="2"/>
  <c r="M62" i="2" s="1"/>
  <c r="H63" i="2"/>
  <c r="I63" i="2" s="1"/>
  <c r="L63" i="2"/>
  <c r="M63" i="2" s="1"/>
  <c r="H64" i="2"/>
  <c r="I64" i="2" s="1"/>
  <c r="L64" i="2"/>
  <c r="M64" i="2" s="1"/>
  <c r="H65" i="2"/>
  <c r="I65" i="2" s="1"/>
  <c r="L65" i="2"/>
  <c r="M65" i="2" s="1"/>
  <c r="H66" i="2"/>
  <c r="I66" i="2" s="1"/>
  <c r="L66" i="2"/>
  <c r="M66" i="2" s="1"/>
  <c r="H67" i="2"/>
  <c r="I67" i="2" s="1"/>
  <c r="L67" i="2"/>
  <c r="M67" i="2" s="1"/>
  <c r="H68" i="2"/>
  <c r="I68" i="2" s="1"/>
  <c r="L68" i="2"/>
  <c r="M68" i="2" s="1"/>
  <c r="H69" i="2"/>
  <c r="I69" i="2" s="1"/>
  <c r="L69" i="2"/>
  <c r="M69" i="2" s="1"/>
  <c r="H70" i="2"/>
  <c r="I70" i="2" s="1"/>
  <c r="L70" i="2"/>
  <c r="M70" i="2" s="1"/>
  <c r="H71" i="2"/>
  <c r="I71" i="2" s="1"/>
  <c r="L71" i="2"/>
  <c r="M71" i="2" s="1"/>
  <c r="H72" i="2"/>
  <c r="I72" i="2" s="1"/>
  <c r="L72" i="2"/>
  <c r="M72" i="2" s="1"/>
  <c r="H73" i="2"/>
  <c r="I73" i="2" s="1"/>
  <c r="L73" i="2"/>
  <c r="M73" i="2" s="1"/>
  <c r="H74" i="2"/>
  <c r="I74" i="2" s="1"/>
  <c r="L74" i="2"/>
  <c r="M74" i="2" s="1"/>
  <c r="H75" i="2"/>
  <c r="I75" i="2" s="1"/>
  <c r="L75" i="2"/>
  <c r="M75" i="2" s="1"/>
  <c r="H76" i="2"/>
  <c r="I76" i="2" s="1"/>
  <c r="L76" i="2"/>
  <c r="M76" i="2" s="1"/>
  <c r="H77" i="2"/>
  <c r="I77" i="2" s="1"/>
  <c r="L77" i="2"/>
  <c r="M77" i="2" s="1"/>
  <c r="H78" i="2"/>
  <c r="I78" i="2" s="1"/>
  <c r="L78" i="2"/>
  <c r="M78" i="2" s="1"/>
  <c r="H79" i="2"/>
  <c r="I79" i="2" s="1"/>
  <c r="L79" i="2"/>
  <c r="M79" i="2" s="1"/>
  <c r="H80" i="2"/>
  <c r="I80" i="2" s="1"/>
  <c r="L80" i="2"/>
  <c r="M80" i="2" s="1"/>
  <c r="H81" i="2"/>
  <c r="I81" i="2" s="1"/>
  <c r="L81" i="2"/>
  <c r="M81" i="2" s="1"/>
  <c r="H82" i="2"/>
  <c r="I82" i="2" s="1"/>
  <c r="L82" i="2"/>
  <c r="M82" i="2" s="1"/>
  <c r="H83" i="2"/>
  <c r="I83" i="2" s="1"/>
  <c r="L83" i="2"/>
  <c r="M83" i="2" s="1"/>
  <c r="U113" i="2" l="1"/>
  <c r="AE8" i="3"/>
  <c r="AC8" i="3"/>
  <c r="AA8" i="3"/>
  <c r="Y8" i="3"/>
  <c r="W8" i="3"/>
  <c r="U8" i="3"/>
  <c r="S8" i="3"/>
  <c r="Q8" i="3"/>
  <c r="O8" i="3"/>
  <c r="AF8" i="3"/>
  <c r="AD8" i="3"/>
  <c r="AB8" i="3"/>
  <c r="Z8" i="3"/>
  <c r="X8" i="3"/>
  <c r="V8" i="3"/>
  <c r="T8" i="3"/>
  <c r="R8" i="3"/>
  <c r="P8" i="3"/>
  <c r="N8" i="3"/>
  <c r="R83" i="2"/>
  <c r="S83" i="2"/>
  <c r="R81" i="2"/>
  <c r="S81" i="2"/>
  <c r="R79" i="2"/>
  <c r="S79" i="2"/>
  <c r="R77" i="2"/>
  <c r="S77" i="2"/>
  <c r="R75" i="2"/>
  <c r="S75" i="2"/>
  <c r="R72" i="2"/>
  <c r="S72" i="2"/>
  <c r="R70" i="2"/>
  <c r="S70" i="2"/>
  <c r="R68" i="2"/>
  <c r="S68" i="2"/>
  <c r="R66" i="2"/>
  <c r="S66" i="2"/>
  <c r="R64" i="2"/>
  <c r="S64" i="2"/>
  <c r="R62" i="2"/>
  <c r="S62" i="2"/>
  <c r="R61" i="2"/>
  <c r="S61" i="2"/>
  <c r="R59" i="2"/>
  <c r="S59" i="2"/>
  <c r="R57" i="2"/>
  <c r="S57" i="2"/>
  <c r="R55" i="2"/>
  <c r="S55" i="2"/>
  <c r="R53" i="2"/>
  <c r="S53" i="2"/>
  <c r="R51" i="2"/>
  <c r="S51" i="2"/>
  <c r="R48" i="2"/>
  <c r="S48" i="2"/>
  <c r="R46" i="2"/>
  <c r="S46" i="2"/>
  <c r="R44" i="2"/>
  <c r="S44" i="2"/>
  <c r="R42" i="2"/>
  <c r="S42" i="2"/>
  <c r="R40" i="2"/>
  <c r="S40" i="2"/>
  <c r="R38" i="2"/>
  <c r="S38" i="2"/>
  <c r="R37" i="2"/>
  <c r="S37" i="2"/>
  <c r="R35" i="2"/>
  <c r="S35" i="2"/>
  <c r="R33" i="2"/>
  <c r="S33" i="2"/>
  <c r="R30" i="2"/>
  <c r="S30" i="2"/>
  <c r="R28" i="2"/>
  <c r="S28" i="2"/>
  <c r="R26" i="2"/>
  <c r="S26" i="2"/>
  <c r="R25" i="2"/>
  <c r="S25" i="2"/>
  <c r="R23" i="2"/>
  <c r="S23" i="2"/>
  <c r="R21" i="2"/>
  <c r="S21" i="2"/>
  <c r="R19" i="2"/>
  <c r="S19" i="2"/>
  <c r="R18" i="2"/>
  <c r="S18" i="2"/>
  <c r="R82" i="2"/>
  <c r="S82" i="2"/>
  <c r="R80" i="2"/>
  <c r="S80" i="2"/>
  <c r="R78" i="2"/>
  <c r="S78" i="2"/>
  <c r="R76" i="2"/>
  <c r="S76" i="2"/>
  <c r="R74" i="2"/>
  <c r="S74" i="2"/>
  <c r="R73" i="2"/>
  <c r="S73" i="2"/>
  <c r="R71" i="2"/>
  <c r="S71" i="2"/>
  <c r="R69" i="2"/>
  <c r="S69" i="2"/>
  <c r="R67" i="2"/>
  <c r="S67" i="2"/>
  <c r="R65" i="2"/>
  <c r="S65" i="2"/>
  <c r="R63" i="2"/>
  <c r="S63" i="2"/>
  <c r="R60" i="2"/>
  <c r="S60" i="2"/>
  <c r="R58" i="2"/>
  <c r="S58" i="2"/>
  <c r="R56" i="2"/>
  <c r="S56" i="2"/>
  <c r="R54" i="2"/>
  <c r="S54" i="2"/>
  <c r="R52" i="2"/>
  <c r="S52" i="2"/>
  <c r="R50" i="2"/>
  <c r="S50" i="2"/>
  <c r="R49" i="2"/>
  <c r="S49" i="2"/>
  <c r="R47" i="2"/>
  <c r="S47" i="2"/>
  <c r="R45" i="2"/>
  <c r="S45" i="2"/>
  <c r="R43" i="2"/>
  <c r="S43" i="2"/>
  <c r="R41" i="2"/>
  <c r="S41" i="2"/>
  <c r="R39" i="2"/>
  <c r="S39" i="2"/>
  <c r="R36" i="2"/>
  <c r="S36" i="2"/>
  <c r="R34" i="2"/>
  <c r="S34" i="2"/>
  <c r="R32" i="2"/>
  <c r="S32" i="2"/>
  <c r="R31" i="2"/>
  <c r="S31" i="2"/>
  <c r="R29" i="2"/>
  <c r="S29" i="2"/>
  <c r="R27" i="2"/>
  <c r="S27" i="2"/>
  <c r="R24" i="2"/>
  <c r="S24" i="2"/>
  <c r="R22" i="2"/>
  <c r="S22" i="2"/>
  <c r="R20" i="2"/>
  <c r="S20"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R17" i="2"/>
  <c r="U118" i="2"/>
  <c r="U114" i="2"/>
  <c r="U110" i="2"/>
  <c r="U105" i="2"/>
  <c r="U100" i="2"/>
  <c r="U96" i="2"/>
  <c r="U92" i="2"/>
  <c r="U88" i="2"/>
  <c r="U84" i="2"/>
  <c r="U115" i="2"/>
  <c r="U111" i="2"/>
  <c r="U107" i="2"/>
  <c r="U116" i="2"/>
  <c r="U112" i="2"/>
  <c r="U108" i="2"/>
  <c r="U102" i="2"/>
  <c r="U98" i="2"/>
  <c r="U94" i="2"/>
  <c r="U90" i="2"/>
  <c r="U86" i="2"/>
  <c r="U104" i="2"/>
  <c r="U101" i="2"/>
  <c r="U99" i="2"/>
  <c r="U97" i="2"/>
  <c r="U95" i="2"/>
  <c r="U93" i="2"/>
  <c r="U89" i="2"/>
  <c r="U87" i="2"/>
  <c r="U85" i="2"/>
  <c r="N83" i="2"/>
  <c r="Q83" i="2"/>
  <c r="N82" i="2"/>
  <c r="Q82" i="2"/>
  <c r="N81" i="2"/>
  <c r="Q81" i="2"/>
  <c r="N80" i="2"/>
  <c r="Q80" i="2"/>
  <c r="N79" i="2"/>
  <c r="Q79" i="2"/>
  <c r="N78" i="2"/>
  <c r="Q78" i="2"/>
  <c r="N77" i="2"/>
  <c r="Q77" i="2"/>
  <c r="N76" i="2"/>
  <c r="Q76" i="2"/>
  <c r="N75" i="2"/>
  <c r="Q75" i="2"/>
  <c r="N74" i="2"/>
  <c r="Q74" i="2"/>
  <c r="N73" i="2"/>
  <c r="Q73" i="2"/>
  <c r="N72" i="2"/>
  <c r="Q72" i="2"/>
  <c r="N71" i="2"/>
  <c r="Q71" i="2"/>
  <c r="N70" i="2"/>
  <c r="Q70" i="2"/>
  <c r="N69" i="2"/>
  <c r="Q69" i="2"/>
  <c r="N68" i="2"/>
  <c r="Q68" i="2"/>
  <c r="N67" i="2"/>
  <c r="Q67" i="2"/>
  <c r="N66" i="2"/>
  <c r="Q66" i="2"/>
  <c r="N65" i="2"/>
  <c r="Q65" i="2"/>
  <c r="N64" i="2"/>
  <c r="Q64" i="2"/>
  <c r="N63" i="2"/>
  <c r="Q63" i="2"/>
  <c r="N62" i="2"/>
  <c r="Q62" i="2"/>
  <c r="N61" i="2"/>
  <c r="Q61" i="2"/>
  <c r="N60" i="2"/>
  <c r="Q60" i="2"/>
  <c r="N59" i="2"/>
  <c r="Q59" i="2"/>
  <c r="N58" i="2"/>
  <c r="Q58" i="2"/>
  <c r="N57" i="2"/>
  <c r="Q57" i="2"/>
  <c r="N56" i="2"/>
  <c r="Q56" i="2"/>
  <c r="N55" i="2"/>
  <c r="Q55" i="2"/>
  <c r="N54" i="2"/>
  <c r="Q54" i="2"/>
  <c r="N53" i="2"/>
  <c r="Q53" i="2"/>
  <c r="N52" i="2"/>
  <c r="Q52" i="2"/>
  <c r="N51" i="2"/>
  <c r="Q51" i="2"/>
  <c r="N50" i="2"/>
  <c r="Q50" i="2"/>
  <c r="N49" i="2"/>
  <c r="Q49" i="2"/>
  <c r="N48" i="2"/>
  <c r="Q48" i="2"/>
  <c r="N47" i="2"/>
  <c r="Q47" i="2"/>
  <c r="N46" i="2"/>
  <c r="Q46" i="2"/>
  <c r="N45" i="2"/>
  <c r="Q45" i="2"/>
  <c r="N44" i="2"/>
  <c r="Q44" i="2"/>
  <c r="N43" i="2"/>
  <c r="Q43" i="2"/>
  <c r="N42" i="2"/>
  <c r="Q42" i="2"/>
  <c r="N41" i="2"/>
  <c r="Q41" i="2"/>
  <c r="N40" i="2"/>
  <c r="Q40" i="2"/>
  <c r="N39" i="2"/>
  <c r="Q39" i="2"/>
  <c r="N38" i="2"/>
  <c r="Q38" i="2"/>
  <c r="N37" i="2"/>
  <c r="Q37" i="2"/>
  <c r="N36" i="2"/>
  <c r="Q36" i="2"/>
  <c r="N35" i="2"/>
  <c r="Q35" i="2"/>
  <c r="N34" i="2"/>
  <c r="Q34" i="2"/>
  <c r="N33" i="2"/>
  <c r="Q33" i="2"/>
  <c r="N32" i="2"/>
  <c r="Q32" i="2"/>
  <c r="N31" i="2"/>
  <c r="Q31" i="2"/>
  <c r="N30" i="2"/>
  <c r="Q30" i="2"/>
  <c r="N29" i="2"/>
  <c r="Q29" i="2"/>
  <c r="N28" i="2"/>
  <c r="Q28" i="2"/>
  <c r="N27" i="2"/>
  <c r="Q27" i="2"/>
  <c r="N26" i="2"/>
  <c r="Q26" i="2"/>
  <c r="N25" i="2"/>
  <c r="Q25" i="2"/>
  <c r="N24" i="2"/>
  <c r="Q24" i="2"/>
  <c r="N23" i="2"/>
  <c r="Q23" i="2"/>
  <c r="N22" i="2"/>
  <c r="Q22" i="2"/>
  <c r="N21" i="2"/>
  <c r="Q21" i="2"/>
  <c r="N20" i="2"/>
  <c r="Q20" i="2"/>
  <c r="N19" i="2"/>
  <c r="Q19" i="2"/>
  <c r="N18" i="2"/>
  <c r="Q18" i="2"/>
  <c r="Q17" i="2"/>
  <c r="N17" i="2"/>
  <c r="J83" i="2"/>
  <c r="O83" i="2"/>
  <c r="J82" i="2"/>
  <c r="O82" i="2"/>
  <c r="J81" i="2"/>
  <c r="O81" i="2"/>
  <c r="J80" i="2"/>
  <c r="O80" i="2"/>
  <c r="J79" i="2"/>
  <c r="O79" i="2"/>
  <c r="J78" i="2"/>
  <c r="O78" i="2"/>
  <c r="J77" i="2"/>
  <c r="O77" i="2"/>
  <c r="J76" i="2"/>
  <c r="O76" i="2"/>
  <c r="J75" i="2"/>
  <c r="O75" i="2"/>
  <c r="J74" i="2"/>
  <c r="O74" i="2"/>
  <c r="J73" i="2"/>
  <c r="O73" i="2"/>
  <c r="J72" i="2"/>
  <c r="O72" i="2"/>
  <c r="J71" i="2"/>
  <c r="O71" i="2"/>
  <c r="J70" i="2"/>
  <c r="O70" i="2"/>
  <c r="J69" i="2"/>
  <c r="O69" i="2"/>
  <c r="J68" i="2"/>
  <c r="O68" i="2"/>
  <c r="J67" i="2"/>
  <c r="O67" i="2"/>
  <c r="J66" i="2"/>
  <c r="O66" i="2"/>
  <c r="J65" i="2"/>
  <c r="O65" i="2"/>
  <c r="J64" i="2"/>
  <c r="O64" i="2"/>
  <c r="J63" i="2"/>
  <c r="O63" i="2"/>
  <c r="J62" i="2"/>
  <c r="O62" i="2"/>
  <c r="J61" i="2"/>
  <c r="O61" i="2"/>
  <c r="J60" i="2"/>
  <c r="O60" i="2"/>
  <c r="J59" i="2"/>
  <c r="O59" i="2"/>
  <c r="J58" i="2"/>
  <c r="O58" i="2"/>
  <c r="J57" i="2"/>
  <c r="O57" i="2"/>
  <c r="J56" i="2"/>
  <c r="O56" i="2"/>
  <c r="J55" i="2"/>
  <c r="O55" i="2"/>
  <c r="J54" i="2"/>
  <c r="O54" i="2"/>
  <c r="J53" i="2"/>
  <c r="O53" i="2"/>
  <c r="J52" i="2"/>
  <c r="O52" i="2"/>
  <c r="J51" i="2"/>
  <c r="O51" i="2"/>
  <c r="J50" i="2"/>
  <c r="O50" i="2"/>
  <c r="J49" i="2"/>
  <c r="O49" i="2"/>
  <c r="J48" i="2"/>
  <c r="O48" i="2"/>
  <c r="J47" i="2"/>
  <c r="O47" i="2"/>
  <c r="J46" i="2"/>
  <c r="O46" i="2"/>
  <c r="J45" i="2"/>
  <c r="O45" i="2"/>
  <c r="J44" i="2"/>
  <c r="O44" i="2"/>
  <c r="J43" i="2"/>
  <c r="O43" i="2"/>
  <c r="J42" i="2"/>
  <c r="O42" i="2"/>
  <c r="J41" i="2"/>
  <c r="O41" i="2"/>
  <c r="J40" i="2"/>
  <c r="O40" i="2"/>
  <c r="J39" i="2"/>
  <c r="O39" i="2"/>
  <c r="J38" i="2"/>
  <c r="O38" i="2"/>
  <c r="J37" i="2"/>
  <c r="O37" i="2"/>
  <c r="J36" i="2"/>
  <c r="O36" i="2"/>
  <c r="J35" i="2"/>
  <c r="O35" i="2"/>
  <c r="J34" i="2"/>
  <c r="O34" i="2"/>
  <c r="J33" i="2"/>
  <c r="O33" i="2"/>
  <c r="J32" i="2"/>
  <c r="O32" i="2"/>
  <c r="J31" i="2"/>
  <c r="O31" i="2"/>
  <c r="J30" i="2"/>
  <c r="O30" i="2"/>
  <c r="J29" i="2"/>
  <c r="O29" i="2"/>
  <c r="J28" i="2"/>
  <c r="O28" i="2"/>
  <c r="J27" i="2"/>
  <c r="O27" i="2"/>
  <c r="J26" i="2"/>
  <c r="O26" i="2"/>
  <c r="J25" i="2"/>
  <c r="O25" i="2"/>
  <c r="J24" i="2"/>
  <c r="O24" i="2"/>
  <c r="J23" i="2"/>
  <c r="O23" i="2"/>
  <c r="J22" i="2"/>
  <c r="O22" i="2"/>
  <c r="J21" i="2"/>
  <c r="O21" i="2"/>
  <c r="J20" i="2"/>
  <c r="O20" i="2"/>
  <c r="J19" i="2"/>
  <c r="O19" i="2"/>
  <c r="J18" i="2"/>
  <c r="O18" i="2"/>
  <c r="J17" i="2"/>
  <c r="O17" i="2"/>
  <c r="U19" i="2" l="1"/>
  <c r="U21" i="2"/>
  <c r="U23" i="2"/>
  <c r="U25" i="2"/>
  <c r="U27" i="2"/>
  <c r="U29" i="2"/>
  <c r="U31" i="2"/>
  <c r="U33" i="2"/>
  <c r="U35" i="2"/>
  <c r="U37" i="2"/>
  <c r="U39" i="2"/>
  <c r="U41" i="2"/>
  <c r="U43" i="2"/>
  <c r="U45" i="2"/>
  <c r="U47" i="2"/>
  <c r="U49" i="2"/>
  <c r="U51" i="2"/>
  <c r="U53" i="2"/>
  <c r="U55" i="2"/>
  <c r="U57" i="2"/>
  <c r="U59" i="2"/>
  <c r="U61" i="2"/>
  <c r="U63" i="2"/>
  <c r="U65" i="2"/>
  <c r="U67" i="2"/>
  <c r="U69" i="2"/>
  <c r="U71" i="2"/>
  <c r="U73" i="2"/>
  <c r="U75" i="2"/>
  <c r="U77" i="2"/>
  <c r="U79" i="2"/>
  <c r="U81" i="2"/>
  <c r="U83" i="2"/>
  <c r="U18" i="2"/>
  <c r="U20" i="2"/>
  <c r="U22" i="2"/>
  <c r="U24" i="2"/>
  <c r="U26" i="2"/>
  <c r="U28" i="2"/>
  <c r="U30" i="2"/>
  <c r="U32" i="2"/>
  <c r="U34" i="2"/>
  <c r="U36" i="2"/>
  <c r="U38" i="2"/>
  <c r="U40" i="2"/>
  <c r="U42" i="2"/>
  <c r="U44" i="2"/>
  <c r="U46" i="2"/>
  <c r="U48" i="2"/>
  <c r="U50" i="2"/>
  <c r="U52" i="2"/>
  <c r="U54" i="2"/>
  <c r="U56" i="2"/>
  <c r="U58" i="2"/>
  <c r="U60" i="2"/>
  <c r="U62" i="2"/>
  <c r="U64" i="2"/>
  <c r="U66" i="2"/>
  <c r="U68" i="2"/>
  <c r="U70" i="2"/>
  <c r="U72" i="2"/>
  <c r="U74" i="2"/>
  <c r="U76" i="2"/>
  <c r="U78" i="2"/>
  <c r="U80" i="2"/>
  <c r="U82" i="2"/>
  <c r="U17" i="2"/>
</calcChain>
</file>

<file path=xl/sharedStrings.xml><?xml version="1.0" encoding="utf-8"?>
<sst xmlns="http://schemas.openxmlformats.org/spreadsheetml/2006/main" count="591" uniqueCount="196">
  <si>
    <t>m</t>
  </si>
  <si>
    <t>d1 =</t>
  </si>
  <si>
    <t>d2 =</t>
  </si>
  <si>
    <t>Rad/Sec</t>
  </si>
  <si>
    <t>Volts</t>
  </si>
  <si>
    <t>compute</t>
  </si>
  <si>
    <t>Qsum</t>
  </si>
  <si>
    <t>c1 =</t>
  </si>
  <si>
    <t>c2 =</t>
  </si>
  <si>
    <t>Rads</t>
  </si>
  <si>
    <t>Log Integrator Conversions</t>
  </si>
  <si>
    <t>Bits=V*3276.8</t>
  </si>
  <si>
    <t>Bits</t>
  </si>
  <si>
    <t>S(k), Bits</t>
  </si>
  <si>
    <t>S(k) = (1/G1)*Qsum</t>
  </si>
  <si>
    <t>G1 =</t>
  </si>
  <si>
    <t>from column 'C'</t>
  </si>
  <si>
    <t>equivalent Log</t>
  </si>
  <si>
    <t>m =</t>
  </si>
  <si>
    <t>b =</t>
  </si>
  <si>
    <t>New Integrator Conversions (Equivalent)</t>
  </si>
  <si>
    <t>Y=m*LN(S)+b</t>
  </si>
  <si>
    <t>RS=d1_*EXP(d2_*Y/3276.8)</t>
  </si>
  <si>
    <t>New Integrator Conversions (To Rads)</t>
  </si>
  <si>
    <t>S(k) = (G1)*Qsum</t>
  </si>
  <si>
    <t>Copied</t>
  </si>
  <si>
    <t>H1 = 1/(G1_*70e-9) =</t>
  </si>
  <si>
    <t>Rads=S*H1</t>
  </si>
  <si>
    <t>N =</t>
  </si>
  <si>
    <t>D =</t>
  </si>
  <si>
    <t>%error</t>
  </si>
  <si>
    <t>Log Integ. Calibration Coefficients</t>
  </si>
  <si>
    <t>New Integrator Gain Term</t>
  </si>
  <si>
    <t>Coefficients for Equivalent Match</t>
  </si>
  <si>
    <t>Conversion to Rads (70nC/Rad)</t>
  </si>
  <si>
    <t>Numerator/Denominator for Integer Math</t>
  </si>
  <si>
    <t>Q=EXP((V/c1)-(c2/c1))</t>
  </si>
  <si>
    <t>V=c1*LN(Q)+c2</t>
  </si>
  <si>
    <t>RS=d1*EXP(d2*V)</t>
  </si>
  <si>
    <t>RS=d1*EXP(d2*Y/3276.8)</t>
  </si>
  <si>
    <t>channel</t>
  </si>
  <si>
    <t>C1</t>
  </si>
  <si>
    <t>C2</t>
  </si>
  <si>
    <t>L10</t>
  </si>
  <si>
    <t>S10</t>
  </si>
  <si>
    <t>L11</t>
  </si>
  <si>
    <t>S11</t>
  </si>
  <si>
    <t>L08</t>
  </si>
  <si>
    <t>S08</t>
  </si>
  <si>
    <t>L09</t>
  </si>
  <si>
    <t>S09</t>
  </si>
  <si>
    <t>L06</t>
  </si>
  <si>
    <t>S06</t>
  </si>
  <si>
    <t>L07</t>
  </si>
  <si>
    <t>S07</t>
  </si>
  <si>
    <t>L16</t>
  </si>
  <si>
    <t>S16</t>
  </si>
  <si>
    <t>L17</t>
  </si>
  <si>
    <t>S17</t>
  </si>
  <si>
    <t>L14</t>
  </si>
  <si>
    <t>S14</t>
  </si>
  <si>
    <t>L15</t>
  </si>
  <si>
    <t>S15</t>
  </si>
  <si>
    <t>L12</t>
  </si>
  <si>
    <t>S12</t>
  </si>
  <si>
    <t>L13</t>
  </si>
  <si>
    <t>S13</t>
  </si>
  <si>
    <t>L22</t>
  </si>
  <si>
    <t>S22</t>
  </si>
  <si>
    <t>L23</t>
  </si>
  <si>
    <t>S23</t>
  </si>
  <si>
    <t>L20</t>
  </si>
  <si>
    <t>S20</t>
  </si>
  <si>
    <t>L21</t>
  </si>
  <si>
    <t>S21</t>
  </si>
  <si>
    <t>L18</t>
  </si>
  <si>
    <t>S18</t>
  </si>
  <si>
    <t>L19</t>
  </si>
  <si>
    <t>S19</t>
  </si>
  <si>
    <t>L04</t>
  </si>
  <si>
    <t>S04</t>
  </si>
  <si>
    <t>L05</t>
  </si>
  <si>
    <t>S05</t>
  </si>
  <si>
    <t>L02</t>
  </si>
  <si>
    <t>S02</t>
  </si>
  <si>
    <t>L03</t>
  </si>
  <si>
    <t>L24</t>
  </si>
  <si>
    <t>S24</t>
  </si>
  <si>
    <t>L01</t>
  </si>
  <si>
    <t>S01</t>
  </si>
  <si>
    <t>rms</t>
  </si>
  <si>
    <t>S03</t>
  </si>
  <si>
    <t>choose</t>
  </si>
  <si>
    <t>Channel</t>
  </si>
  <si>
    <t>C A L I B R A T I O N    D A T A</t>
  </si>
  <si>
    <t>ACNET Log to Linear</t>
  </si>
  <si>
    <t xml:space="preserve"> conversion coefficients</t>
  </si>
  <si>
    <t>Rads/Sec</t>
  </si>
  <si>
    <t>Linear Fit Rads/Sec = f(Rads)</t>
  </si>
  <si>
    <t>m selected</t>
  </si>
  <si>
    <t>Period</t>
  </si>
  <si>
    <t>func(Rads)</t>
  </si>
  <si>
    <t>data column&gt;</t>
  </si>
  <si>
    <t>Choose Period</t>
  </si>
  <si>
    <t>L</t>
  </si>
  <si>
    <t>S</t>
  </si>
  <si>
    <t>01</t>
  </si>
  <si>
    <t>02</t>
  </si>
  <si>
    <t>03</t>
  </si>
  <si>
    <t>04</t>
  </si>
  <si>
    <t>05</t>
  </si>
  <si>
    <t>06</t>
  </si>
  <si>
    <t>07</t>
  </si>
  <si>
    <t>08</t>
  </si>
  <si>
    <t>09</t>
  </si>
  <si>
    <t>Max Limit</t>
  </si>
  <si>
    <t>061</t>
  </si>
  <si>
    <t>062</t>
  </si>
  <si>
    <t>071</t>
  </si>
  <si>
    <t>072</t>
  </si>
  <si>
    <t>scale fact.</t>
  </si>
  <si>
    <t>025</t>
  </si>
  <si>
    <t>026</t>
  </si>
  <si>
    <t>024</t>
  </si>
  <si>
    <t>023</t>
  </si>
  <si>
    <t>021</t>
  </si>
  <si>
    <t>126</t>
  </si>
  <si>
    <t>125</t>
  </si>
  <si>
    <t>124</t>
  </si>
  <si>
    <t>123</t>
  </si>
  <si>
    <t>122</t>
  </si>
  <si>
    <t>121</t>
  </si>
  <si>
    <t>Expected</t>
  </si>
  <si>
    <t>Rad</t>
  </si>
  <si>
    <t>Qsum=70nC/Rad</t>
  </si>
  <si>
    <t>BLM Locations and Control</t>
  </si>
  <si>
    <t xml:space="preserve"> MADC</t>
  </si>
  <si>
    <t>MADC</t>
  </si>
  <si>
    <t>RESET TRIG</t>
  </si>
  <si>
    <t>CHASSIS LOCATION</t>
  </si>
  <si>
    <t xml:space="preserve"> UNIT #</t>
  </si>
  <si>
    <t xml:space="preserve"> BLM NAME </t>
  </si>
  <si>
    <t>Crate-Slot-Ch</t>
  </si>
  <si>
    <t>#</t>
  </si>
  <si>
    <t xml:space="preserve"> CRATE-SLOT-CH</t>
  </si>
  <si>
    <t xml:space="preserve"> IRM NAME</t>
  </si>
  <si>
    <t>G11-RR6-1</t>
  </si>
  <si>
    <t>TWO</t>
  </si>
  <si>
    <t>B:BLMS11</t>
  </si>
  <si>
    <t>60_16_61</t>
  </si>
  <si>
    <t>B:BLMRT2</t>
  </si>
  <si>
    <t>60-1-0</t>
  </si>
  <si>
    <t>B:IRMS11</t>
  </si>
  <si>
    <t>B:BLML11</t>
  </si>
  <si>
    <t>60_16_60</t>
  </si>
  <si>
    <t>B:IRML11</t>
  </si>
  <si>
    <t>B:BLMS10</t>
  </si>
  <si>
    <t>60_16_59</t>
  </si>
  <si>
    <t>B:IRMS10</t>
  </si>
  <si>
    <t>B:BLML10</t>
  </si>
  <si>
    <t>60_16_58</t>
  </si>
  <si>
    <t>B:IRML10</t>
  </si>
  <si>
    <t>B:BLMS09</t>
  </si>
  <si>
    <t>60_16_57</t>
  </si>
  <si>
    <t>B:IRMS09</t>
  </si>
  <si>
    <t>B:BLML09</t>
  </si>
  <si>
    <t>60_16_56</t>
  </si>
  <si>
    <t>B:IRML09</t>
  </si>
  <si>
    <t>B:BLMS08</t>
  </si>
  <si>
    <t>60_16_55</t>
  </si>
  <si>
    <t>B:IRMS08</t>
  </si>
  <si>
    <t>B:BLML08</t>
  </si>
  <si>
    <t>60_16_54</t>
  </si>
  <si>
    <t>B:IRML08</t>
  </si>
  <si>
    <t>B:BLMS07</t>
  </si>
  <si>
    <t>60_16_53</t>
  </si>
  <si>
    <t>B:IRMS07</t>
  </si>
  <si>
    <t>B:BLML07</t>
  </si>
  <si>
    <t>60_16_52</t>
  </si>
  <si>
    <t>B:IRML07</t>
  </si>
  <si>
    <t>B:BLMS06</t>
  </si>
  <si>
    <t>60_16_51</t>
  </si>
  <si>
    <t>B:IRMS06</t>
  </si>
  <si>
    <t>B:BLML06</t>
  </si>
  <si>
    <t>60_16_50</t>
  </si>
  <si>
    <t>B:IRML06</t>
  </si>
  <si>
    <t>The 16 bit range limit</t>
  </si>
  <si>
    <t>=S(k)*N (Hex)</t>
  </si>
  <si>
    <t>=S(k)*N/D (Hex)</t>
  </si>
  <si>
    <t>=S(k)*N/D (Dec.)</t>
  </si>
  <si>
    <t>Rads = S*N/D/4000</t>
  </si>
  <si>
    <t>given</t>
  </si>
  <si>
    <t>ACNET Log to Linear conv. coefficients</t>
  </si>
  <si>
    <t>Computation of Dynamic Range and Conversion Results</t>
  </si>
  <si>
    <t>Rad/Sec per bit</t>
  </si>
  <si>
    <t>Rads per bit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</si>
</sst>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0E+00"/>
    <numFmt numFmtId="165" formatCode="0.0000"/>
    <numFmt numFmtId="166" formatCode="0.000000"/>
    <numFmt numFmtId="167" formatCode="0.0000E+00"/>
    <numFmt numFmtId="168" formatCode="0.000"/>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Courier New"/>
      <family val="3"/>
    </font>
    <font>
      <b/>
      <sz val="11"/>
      <color theme="1"/>
      <name val="Courier New"/>
      <family val="3"/>
    </font>
    <font>
      <b/>
      <sz val="11"/>
      <color theme="0"/>
      <name val="Calibri"/>
      <family val="2"/>
      <scheme val="minor"/>
    </font>
    <font>
      <b/>
      <sz val="11"/>
      <color rgb="FFFF0000"/>
      <name val="Calibri"/>
      <family val="2"/>
      <scheme val="minor"/>
    </font>
    <font>
      <b/>
      <sz val="11"/>
      <color indexed="8"/>
      <name val="Calibri"/>
      <family val="2"/>
    </font>
    <font>
      <b/>
      <sz val="14"/>
      <color theme="1"/>
      <name val="Courier New"/>
      <family val="3"/>
    </font>
    <font>
      <b/>
      <sz val="18"/>
      <color theme="1"/>
      <name val="Calibri"/>
      <family val="2"/>
      <scheme val="minor"/>
    </font>
  </fonts>
  <fills count="20">
    <fill>
      <patternFill patternType="none"/>
    </fill>
    <fill>
      <patternFill patternType="gray125"/>
    </fill>
    <fill>
      <patternFill patternType="solid">
        <fgColor theme="6" tint="-0.49998474074526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6" tint="0.79998168889431442"/>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8">
    <xf numFmtId="0" fontId="0" fillId="0" borderId="0" xfId="0"/>
    <xf numFmtId="0" fontId="0" fillId="0" borderId="0" xfId="0" quotePrefix="1"/>
    <xf numFmtId="0" fontId="0" fillId="2" borderId="0" xfId="0" applyFill="1"/>
    <xf numFmtId="0" fontId="2" fillId="2" borderId="0" xfId="0" applyFont="1" applyFill="1" applyAlignment="1">
      <alignment horizontal="center" vertical="center"/>
    </xf>
    <xf numFmtId="1" fontId="0" fillId="0" borderId="0" xfId="0" applyNumberFormat="1"/>
    <xf numFmtId="0" fontId="0" fillId="3" borderId="0" xfId="0" applyFill="1"/>
    <xf numFmtId="0" fontId="0" fillId="4" borderId="0" xfId="0" applyFill="1"/>
    <xf numFmtId="0" fontId="2" fillId="4" borderId="0" xfId="0" applyFont="1" applyFill="1" applyAlignment="1">
      <alignment horizontal="center" vertical="center"/>
    </xf>
    <xf numFmtId="165" fontId="0" fillId="0" borderId="0" xfId="0" applyNumberFormat="1"/>
    <xf numFmtId="165" fontId="0" fillId="2" borderId="0" xfId="0" applyNumberFormat="1" applyFill="1"/>
    <xf numFmtId="165" fontId="0" fillId="0" borderId="0" xfId="0" quotePrefix="1" applyNumberFormat="1"/>
    <xf numFmtId="165" fontId="0" fillId="4" borderId="0" xfId="0" applyNumberFormat="1" applyFill="1"/>
    <xf numFmtId="0" fontId="0" fillId="0" borderId="3" xfId="0" applyBorder="1"/>
    <xf numFmtId="0" fontId="0" fillId="0" borderId="4" xfId="0" applyBorder="1"/>
    <xf numFmtId="0" fontId="2" fillId="3" borderId="0" xfId="0" applyFont="1" applyFill="1" applyAlignment="1">
      <alignment horizontal="center" vertical="center"/>
    </xf>
    <xf numFmtId="165" fontId="0" fillId="3" borderId="0" xfId="0" applyNumberFormat="1" applyFill="1"/>
    <xf numFmtId="0" fontId="0" fillId="0" borderId="0" xfId="0" applyFill="1" applyBorder="1"/>
    <xf numFmtId="0" fontId="3" fillId="0" borderId="0" xfId="0" applyFont="1" applyAlignment="1">
      <alignment horizontal="right"/>
    </xf>
    <xf numFmtId="0" fontId="0" fillId="5" borderId="1" xfId="0" applyFill="1" applyBorder="1" applyAlignment="1">
      <alignment horizontal="right"/>
    </xf>
    <xf numFmtId="0" fontId="0" fillId="5" borderId="3" xfId="0" applyFill="1" applyBorder="1" applyAlignment="1">
      <alignment horizontal="right"/>
    </xf>
    <xf numFmtId="0" fontId="3" fillId="6" borderId="0" xfId="0" applyFont="1" applyFill="1" applyAlignment="1">
      <alignment horizontal="right"/>
    </xf>
    <xf numFmtId="0" fontId="0" fillId="0" borderId="0" xfId="0" applyFill="1"/>
    <xf numFmtId="1" fontId="0" fillId="0" borderId="0" xfId="0" applyNumberFormat="1" applyFill="1"/>
    <xf numFmtId="165" fontId="0" fillId="0" borderId="0" xfId="0" applyNumberFormat="1" applyFill="1"/>
    <xf numFmtId="0" fontId="3" fillId="0" borderId="0" xfId="0" applyFont="1" applyFill="1" applyAlignment="1">
      <alignment horizontal="right"/>
    </xf>
    <xf numFmtId="0" fontId="0" fillId="7" borderId="0" xfId="0" applyFill="1"/>
    <xf numFmtId="1" fontId="0" fillId="7" borderId="0" xfId="0" applyNumberFormat="1" applyFill="1"/>
    <xf numFmtId="165" fontId="0" fillId="7" borderId="0" xfId="0" applyNumberFormat="1" applyFill="1"/>
    <xf numFmtId="0" fontId="3" fillId="7" borderId="0" xfId="0" applyFont="1" applyFill="1" applyAlignment="1">
      <alignment horizontal="right"/>
    </xf>
    <xf numFmtId="165" fontId="0" fillId="8" borderId="0" xfId="0" applyNumberFormat="1" applyFill="1"/>
    <xf numFmtId="0" fontId="1" fillId="0" borderId="0" xfId="0" applyFont="1"/>
    <xf numFmtId="165" fontId="1" fillId="0" borderId="0" xfId="0" applyNumberFormat="1" applyFont="1"/>
    <xf numFmtId="165" fontId="0" fillId="0" borderId="3" xfId="0" applyNumberFormat="1" applyBorder="1"/>
    <xf numFmtId="165" fontId="0" fillId="0" borderId="4" xfId="0" applyNumberFormat="1" applyBorder="1"/>
    <xf numFmtId="0" fontId="0" fillId="5" borderId="5" xfId="0" applyFill="1" applyBorder="1" applyAlignment="1">
      <alignment horizontal="left"/>
    </xf>
    <xf numFmtId="0" fontId="0" fillId="5" borderId="6" xfId="0" applyFill="1" applyBorder="1" applyAlignment="1">
      <alignment horizontal="left"/>
    </xf>
    <xf numFmtId="165" fontId="0" fillId="5" borderId="2" xfId="0" applyNumberFormat="1" applyFill="1" applyBorder="1"/>
    <xf numFmtId="165" fontId="0" fillId="5" borderId="4" xfId="0" applyNumberFormat="1" applyFill="1" applyBorder="1"/>
    <xf numFmtId="0" fontId="0" fillId="0" borderId="1" xfId="0" applyBorder="1" applyAlignment="1">
      <alignment horizontal="right"/>
    </xf>
    <xf numFmtId="164" fontId="0" fillId="0" borderId="2" xfId="0" applyNumberFormat="1" applyBorder="1" applyAlignment="1">
      <alignment horizontal="left"/>
    </xf>
    <xf numFmtId="0" fontId="0" fillId="0" borderId="2" xfId="0" applyBorder="1" applyAlignment="1">
      <alignment horizontal="left"/>
    </xf>
    <xf numFmtId="0" fontId="0" fillId="0" borderId="3" xfId="0" applyBorder="1" applyAlignment="1">
      <alignment horizontal="right"/>
    </xf>
    <xf numFmtId="0" fontId="0" fillId="0" borderId="4" xfId="0" applyBorder="1" applyAlignment="1">
      <alignment horizontal="left"/>
    </xf>
    <xf numFmtId="0" fontId="0" fillId="10" borderId="7" xfId="0" applyFill="1" applyBorder="1" applyAlignment="1">
      <alignment horizontal="center"/>
    </xf>
    <xf numFmtId="0" fontId="0" fillId="10" borderId="8" xfId="0" applyFill="1" applyBorder="1" applyAlignment="1">
      <alignment horizontal="center"/>
    </xf>
    <xf numFmtId="0" fontId="0" fillId="10" borderId="9" xfId="0" applyFill="1" applyBorder="1" applyAlignment="1">
      <alignment horizontal="center"/>
    </xf>
    <xf numFmtId="0" fontId="0" fillId="11" borderId="7" xfId="0" applyFill="1" applyBorder="1" applyAlignment="1">
      <alignment horizontal="center"/>
    </xf>
    <xf numFmtId="0" fontId="0" fillId="11" borderId="8" xfId="0" applyFill="1" applyBorder="1" applyAlignment="1">
      <alignment horizontal="center"/>
    </xf>
    <xf numFmtId="0" fontId="0" fillId="11" borderId="9" xfId="0" applyFill="1" applyBorder="1" applyAlignment="1">
      <alignment horizontal="center"/>
    </xf>
    <xf numFmtId="0" fontId="0" fillId="12" borderId="7" xfId="0" applyFill="1" applyBorder="1" applyAlignment="1">
      <alignment horizontal="center"/>
    </xf>
    <xf numFmtId="0" fontId="0" fillId="12" borderId="8" xfId="0" applyFill="1" applyBorder="1" applyAlignment="1">
      <alignment horizontal="center"/>
    </xf>
    <xf numFmtId="0" fontId="0" fillId="12" borderId="9" xfId="0" applyFill="1" applyBorder="1" applyAlignment="1">
      <alignment horizontal="center"/>
    </xf>
    <xf numFmtId="0" fontId="0" fillId="13" borderId="7" xfId="0" applyFill="1" applyBorder="1" applyAlignment="1">
      <alignment horizontal="center"/>
    </xf>
    <xf numFmtId="0" fontId="0" fillId="13" borderId="8" xfId="0" applyFill="1" applyBorder="1" applyAlignment="1">
      <alignment horizontal="center"/>
    </xf>
    <xf numFmtId="0" fontId="0" fillId="13" borderId="9" xfId="0" applyFill="1" applyBorder="1" applyAlignment="1">
      <alignment horizontal="center"/>
    </xf>
    <xf numFmtId="0" fontId="0" fillId="14" borderId="7" xfId="0" applyFill="1" applyBorder="1" applyAlignment="1">
      <alignment horizontal="center"/>
    </xf>
    <xf numFmtId="0" fontId="0" fillId="14" borderId="8" xfId="0" applyFill="1" applyBorder="1" applyAlignment="1">
      <alignment horizontal="center"/>
    </xf>
    <xf numFmtId="0" fontId="0" fillId="14" borderId="9" xfId="0" applyFill="1" applyBorder="1" applyAlignment="1">
      <alignment horizontal="center"/>
    </xf>
    <xf numFmtId="0" fontId="0" fillId="14" borderId="10" xfId="0" applyFill="1" applyBorder="1" applyAlignment="1">
      <alignment horizontal="center"/>
    </xf>
    <xf numFmtId="0" fontId="0" fillId="14" borderId="3" xfId="0" applyFill="1" applyBorder="1" applyAlignment="1">
      <alignment horizontal="center"/>
    </xf>
    <xf numFmtId="0" fontId="0" fillId="14" borderId="4" xfId="0" applyFill="1" applyBorder="1" applyAlignment="1">
      <alignment horizontal="center"/>
    </xf>
    <xf numFmtId="0" fontId="1" fillId="9" borderId="11" xfId="0" applyFont="1" applyFill="1" applyBorder="1" applyAlignment="1">
      <alignment horizontal="center"/>
    </xf>
    <xf numFmtId="165" fontId="0" fillId="0" borderId="12" xfId="0" applyNumberFormat="1" applyFont="1" applyFill="1" applyBorder="1" applyAlignment="1">
      <alignment horizontal="center"/>
    </xf>
    <xf numFmtId="165" fontId="0" fillId="0" borderId="13" xfId="0" applyNumberFormat="1" applyFont="1" applyFill="1" applyBorder="1" applyAlignment="1">
      <alignment horizontal="center"/>
    </xf>
    <xf numFmtId="0" fontId="0" fillId="0" borderId="0" xfId="0" applyAlignment="1">
      <alignment horizontal="center"/>
    </xf>
    <xf numFmtId="0" fontId="1" fillId="9" borderId="0" xfId="0" applyFont="1" applyFill="1" applyAlignment="1">
      <alignment horizontal="center"/>
    </xf>
    <xf numFmtId="0" fontId="0" fillId="15" borderId="0" xfId="0" applyFill="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165" fontId="0" fillId="5" borderId="5" xfId="0" applyNumberFormat="1" applyFill="1" applyBorder="1"/>
    <xf numFmtId="165" fontId="0" fillId="5" borderId="6" xfId="0" applyNumberFormat="1" applyFill="1" applyBorder="1"/>
    <xf numFmtId="165" fontId="0" fillId="0" borderId="1" xfId="0" applyNumberFormat="1" applyBorder="1" applyAlignment="1">
      <alignment horizontal="right"/>
    </xf>
    <xf numFmtId="167" fontId="0" fillId="0" borderId="0" xfId="0" applyNumberFormat="1"/>
    <xf numFmtId="0" fontId="2" fillId="17" borderId="0" xfId="0" applyFont="1" applyFill="1" applyBorder="1"/>
    <xf numFmtId="0" fontId="5" fillId="17" borderId="0" xfId="0" applyFont="1" applyFill="1" applyBorder="1" applyAlignment="1">
      <alignment horizontal="center"/>
    </xf>
    <xf numFmtId="166" fontId="0" fillId="0" borderId="9" xfId="0" applyNumberFormat="1" applyBorder="1" applyAlignment="1">
      <alignment horizontal="center"/>
    </xf>
    <xf numFmtId="166" fontId="0" fillId="0" borderId="4" xfId="0" applyNumberFormat="1" applyBorder="1" applyAlignment="1">
      <alignment horizontal="center"/>
    </xf>
    <xf numFmtId="0" fontId="0" fillId="0" borderId="0" xfId="0" applyBorder="1"/>
    <xf numFmtId="166" fontId="0" fillId="0" borderId="0" xfId="0" applyNumberFormat="1" applyBorder="1" applyAlignment="1">
      <alignment horizontal="center"/>
    </xf>
    <xf numFmtId="167" fontId="0" fillId="0" borderId="0" xfId="0" applyNumberFormat="1" applyBorder="1"/>
    <xf numFmtId="0" fontId="0" fillId="0" borderId="0" xfId="0" applyBorder="1" applyAlignment="1">
      <alignment horizontal="right"/>
    </xf>
    <xf numFmtId="0" fontId="0" fillId="0" borderId="0" xfId="0" applyBorder="1" applyAlignment="1">
      <alignment horizontal="left"/>
    </xf>
    <xf numFmtId="1" fontId="0" fillId="0" borderId="0" xfId="0" applyNumberForma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167" fontId="0" fillId="0" borderId="1" xfId="0" applyNumberFormat="1" applyBorder="1"/>
    <xf numFmtId="1" fontId="0" fillId="0" borderId="8" xfId="0" applyNumberFormat="1" applyBorder="1" applyAlignment="1">
      <alignment horizontal="center"/>
    </xf>
    <xf numFmtId="0" fontId="0" fillId="0" borderId="8" xfId="0" applyBorder="1" applyAlignment="1">
      <alignment horizontal="center"/>
    </xf>
    <xf numFmtId="167" fontId="0" fillId="0" borderId="5" xfId="0" applyNumberFormat="1" applyBorder="1"/>
    <xf numFmtId="1" fontId="0" fillId="0" borderId="5" xfId="0" applyNumberFormat="1" applyBorder="1"/>
    <xf numFmtId="1" fontId="0" fillId="0" borderId="2" xfId="0" applyNumberFormat="1" applyBorder="1"/>
    <xf numFmtId="0" fontId="0" fillId="0" borderId="8" xfId="0" applyBorder="1" applyAlignment="1">
      <alignment horizontal="left"/>
    </xf>
    <xf numFmtId="0" fontId="0" fillId="0" borderId="9" xfId="0" applyBorder="1"/>
    <xf numFmtId="166" fontId="0" fillId="0" borderId="0" xfId="0" applyNumberFormat="1" applyBorder="1"/>
    <xf numFmtId="166" fontId="0" fillId="0" borderId="9" xfId="0" applyNumberFormat="1" applyBorder="1"/>
    <xf numFmtId="167" fontId="0" fillId="0" borderId="6" xfId="0" applyNumberFormat="1" applyBorder="1"/>
    <xf numFmtId="165" fontId="0" fillId="0" borderId="6" xfId="0" applyNumberFormat="1" applyBorder="1"/>
    <xf numFmtId="167" fontId="1" fillId="16" borderId="1" xfId="0" applyNumberFormat="1" applyFont="1" applyFill="1" applyBorder="1"/>
    <xf numFmtId="167" fontId="1" fillId="16" borderId="2" xfId="0" applyNumberFormat="1" applyFont="1" applyFill="1" applyBorder="1"/>
    <xf numFmtId="0" fontId="1" fillId="16" borderId="1" xfId="0" applyFont="1" applyFill="1" applyBorder="1" applyAlignment="1">
      <alignment horizontal="center"/>
    </xf>
    <xf numFmtId="167" fontId="1" fillId="16" borderId="5" xfId="0" applyNumberFormat="1" applyFont="1" applyFill="1" applyBorder="1"/>
    <xf numFmtId="166" fontId="0" fillId="0" borderId="6" xfId="0" applyNumberFormat="1" applyBorder="1" applyAlignment="1">
      <alignment horizontal="center"/>
    </xf>
    <xf numFmtId="0" fontId="1" fillId="0" borderId="0" xfId="0" applyFont="1" applyAlignment="1">
      <alignment horizontal="left"/>
    </xf>
    <xf numFmtId="0" fontId="1" fillId="18" borderId="0" xfId="0" applyFont="1" applyFill="1" applyBorder="1"/>
    <xf numFmtId="168" fontId="0" fillId="0" borderId="0" xfId="0" applyNumberFormat="1"/>
    <xf numFmtId="0" fontId="1" fillId="18" borderId="5" xfId="0" applyFont="1" applyFill="1" applyBorder="1"/>
    <xf numFmtId="165" fontId="1" fillId="18" borderId="5" xfId="0" applyNumberFormat="1" applyFont="1" applyFill="1" applyBorder="1"/>
    <xf numFmtId="165" fontId="1" fillId="18" borderId="0" xfId="0" applyNumberFormat="1" applyFont="1" applyFill="1" applyBorder="1"/>
    <xf numFmtId="165" fontId="1" fillId="18" borderId="6" xfId="0" applyNumberFormat="1" applyFont="1" applyFill="1" applyBorder="1" applyAlignment="1">
      <alignment horizontal="center"/>
    </xf>
    <xf numFmtId="1" fontId="0" fillId="0" borderId="11" xfId="0" applyNumberFormat="1" applyBorder="1"/>
    <xf numFmtId="0" fontId="1" fillId="18" borderId="1" xfId="0" applyFont="1" applyFill="1" applyBorder="1"/>
    <xf numFmtId="168" fontId="1" fillId="18" borderId="2" xfId="0" applyNumberFormat="1" applyFont="1" applyFill="1" applyBorder="1"/>
    <xf numFmtId="0" fontId="1" fillId="18" borderId="8" xfId="0" applyFont="1" applyFill="1" applyBorder="1"/>
    <xf numFmtId="168" fontId="1" fillId="18" borderId="9" xfId="0" applyNumberFormat="1" applyFont="1" applyFill="1" applyBorder="1"/>
    <xf numFmtId="0" fontId="1" fillId="18" borderId="3" xfId="0" applyFont="1" applyFill="1" applyBorder="1"/>
    <xf numFmtId="0" fontId="1" fillId="18" borderId="6" xfId="0" applyFont="1" applyFill="1" applyBorder="1"/>
    <xf numFmtId="168" fontId="1" fillId="18" borderId="4" xfId="0" applyNumberFormat="1" applyFont="1" applyFill="1" applyBorder="1"/>
    <xf numFmtId="168" fontId="0" fillId="0" borderId="0" xfId="0" applyNumberFormat="1" applyFill="1"/>
    <xf numFmtId="0" fontId="1" fillId="18" borderId="5" xfId="0" applyFont="1" applyFill="1" applyBorder="1" applyAlignment="1">
      <alignment horizontal="left"/>
    </xf>
    <xf numFmtId="0" fontId="1" fillId="18" borderId="0" xfId="0" applyFont="1" applyFill="1" applyBorder="1" applyAlignment="1">
      <alignment horizontal="left"/>
    </xf>
    <xf numFmtId="0" fontId="1" fillId="18" borderId="6" xfId="0" applyFont="1" applyFill="1" applyBorder="1" applyAlignment="1">
      <alignment horizontal="left"/>
    </xf>
    <xf numFmtId="0" fontId="0" fillId="0" borderId="0" xfId="0" quotePrefix="1" applyFill="1" applyAlignment="1">
      <alignment horizontal="left"/>
    </xf>
    <xf numFmtId="0" fontId="0" fillId="0" borderId="0" xfId="0" applyFill="1" applyAlignment="1">
      <alignment horizontal="left"/>
    </xf>
    <xf numFmtId="0" fontId="0" fillId="0" borderId="0" xfId="0" quotePrefix="1" applyAlignment="1">
      <alignment horizontal="left"/>
    </xf>
    <xf numFmtId="0" fontId="0" fillId="0" borderId="0" xfId="0" applyAlignment="1">
      <alignment horizontal="left"/>
    </xf>
    <xf numFmtId="0" fontId="7" fillId="0" borderId="0" xfId="0" applyFont="1" applyAlignment="1">
      <alignment horizontal="left"/>
    </xf>
    <xf numFmtId="0" fontId="7" fillId="0" borderId="0" xfId="0" applyFont="1" applyAlignment="1">
      <alignment horizontal="center"/>
    </xf>
    <xf numFmtId="0" fontId="0" fillId="19" borderId="0" xfId="0" applyFill="1" applyAlignment="1">
      <alignment horizontal="center"/>
    </xf>
    <xf numFmtId="49" fontId="0" fillId="19" borderId="0" xfId="0" applyNumberFormat="1" applyFill="1" applyAlignment="1">
      <alignment horizontal="center"/>
    </xf>
    <xf numFmtId="0" fontId="0" fillId="19" borderId="6" xfId="0" applyFill="1" applyBorder="1" applyAlignment="1">
      <alignment horizontal="center"/>
    </xf>
    <xf numFmtId="49" fontId="0" fillId="19" borderId="6" xfId="0" applyNumberFormat="1" applyFill="1" applyBorder="1" applyAlignment="1">
      <alignment horizontal="center"/>
    </xf>
    <xf numFmtId="165" fontId="0" fillId="0" borderId="0" xfId="0" applyNumberFormat="1" applyBorder="1"/>
    <xf numFmtId="0" fontId="0" fillId="0" borderId="0" xfId="0" applyFill="1" applyAlignment="1">
      <alignment horizontal="center"/>
    </xf>
    <xf numFmtId="11" fontId="0" fillId="0" borderId="0" xfId="0" applyNumberFormat="1"/>
    <xf numFmtId="0" fontId="0" fillId="19" borderId="0" xfId="0" applyFill="1" applyBorder="1" applyAlignment="1">
      <alignment horizontal="center"/>
    </xf>
    <xf numFmtId="0" fontId="0" fillId="5" borderId="0" xfId="0" applyFill="1"/>
    <xf numFmtId="1" fontId="0" fillId="5" borderId="0" xfId="0" applyNumberFormat="1" applyFill="1"/>
    <xf numFmtId="165" fontId="0" fillId="5" borderId="0" xfId="0" applyNumberFormat="1" applyFill="1"/>
    <xf numFmtId="0" fontId="3" fillId="5" borderId="0" xfId="0" applyFont="1" applyFill="1" applyAlignment="1">
      <alignment horizontal="right"/>
    </xf>
    <xf numFmtId="0" fontId="8" fillId="5" borderId="0" xfId="0" applyFont="1" applyFill="1" applyAlignment="1">
      <alignment horizontal="left"/>
    </xf>
    <xf numFmtId="0" fontId="1" fillId="0" borderId="0" xfId="0" applyFont="1" applyAlignment="1">
      <alignment horizontal="center" wrapText="1"/>
    </xf>
    <xf numFmtId="0" fontId="3" fillId="15" borderId="0" xfId="0" applyFont="1" applyFill="1" applyAlignment="1">
      <alignment horizontal="right"/>
    </xf>
    <xf numFmtId="165" fontId="6" fillId="0" borderId="0" xfId="0" quotePrefix="1" applyNumberFormat="1" applyFont="1" applyFill="1"/>
    <xf numFmtId="0" fontId="1" fillId="0" borderId="12" xfId="0" applyFont="1" applyBorder="1" applyAlignment="1">
      <alignment horizontal="center" wrapText="1"/>
    </xf>
    <xf numFmtId="0" fontId="1" fillId="0" borderId="14" xfId="0" applyFont="1" applyBorder="1" applyAlignment="1">
      <alignment horizontal="center" wrapText="1"/>
    </xf>
    <xf numFmtId="165" fontId="1" fillId="0" borderId="14" xfId="0" applyNumberFormat="1" applyFont="1" applyBorder="1" applyAlignment="1">
      <alignment horizontal="center" wrapText="1"/>
    </xf>
    <xf numFmtId="0" fontId="4" fillId="0" borderId="14" xfId="0" quotePrefix="1" applyFont="1" applyBorder="1" applyAlignment="1">
      <alignment horizontal="center" wrapText="1"/>
    </xf>
    <xf numFmtId="0" fontId="4" fillId="6" borderId="14" xfId="0" quotePrefix="1" applyFont="1" applyFill="1" applyBorder="1" applyAlignment="1">
      <alignment horizontal="center" wrapText="1"/>
    </xf>
    <xf numFmtId="0" fontId="4" fillId="15" borderId="14" xfId="0" quotePrefix="1" applyFont="1" applyFill="1" applyBorder="1" applyAlignment="1">
      <alignment horizontal="center" wrapText="1"/>
    </xf>
    <xf numFmtId="165" fontId="1" fillId="8" borderId="14" xfId="0" applyNumberFormat="1" applyFont="1" applyFill="1" applyBorder="1" applyAlignment="1">
      <alignment horizontal="center" wrapText="1"/>
    </xf>
    <xf numFmtId="165" fontId="1" fillId="8" borderId="13" xfId="0" applyNumberFormat="1" applyFont="1" applyFill="1" applyBorder="1" applyAlignment="1">
      <alignment horizontal="center" wrapText="1"/>
    </xf>
    <xf numFmtId="165" fontId="0" fillId="18" borderId="0" xfId="0" applyNumberFormat="1" applyFill="1"/>
    <xf numFmtId="0" fontId="9" fillId="0" borderId="0" xfId="0" applyFont="1"/>
    <xf numFmtId="167" fontId="1" fillId="0" borderId="0" xfId="0" applyNumberFormat="1" applyFont="1"/>
    <xf numFmtId="167" fontId="1" fillId="0" borderId="14" xfId="0" applyNumberFormat="1" applyFont="1" applyBorder="1" applyAlignment="1">
      <alignment horizontal="center" wrapText="1"/>
    </xf>
    <xf numFmtId="167" fontId="0" fillId="5" borderId="0" xfId="0" applyNumberFormat="1" applyFill="1"/>
    <xf numFmtId="167" fontId="0" fillId="7" borderId="0" xfId="0" applyNumberFormat="1" applyFill="1"/>
    <xf numFmtId="0" fontId="1" fillId="0" borderId="13"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Comparison of Slopes</a:t>
            </a:r>
          </a:p>
        </c:rich>
      </c:tx>
      <c:layout/>
      <c:overlay val="1"/>
    </c:title>
    <c:autoTitleDeleted val="0"/>
    <c:plotArea>
      <c:layout>
        <c:manualLayout>
          <c:layoutTarget val="inner"/>
          <c:xMode val="edge"/>
          <c:yMode val="edge"/>
          <c:x val="0.17129697856569659"/>
          <c:y val="0.10584616240434339"/>
          <c:w val="0.66551284250616827"/>
          <c:h val="0.63792427356140602"/>
        </c:manualLayout>
      </c:layout>
      <c:scatterChart>
        <c:scatterStyle val="smoothMarker"/>
        <c:varyColors val="0"/>
        <c:ser>
          <c:idx val="1"/>
          <c:order val="0"/>
          <c:tx>
            <c:strRef>
              <c:f>'BLM SCALING TO RADS'!$N$16</c:f>
              <c:strCache>
                <c:ptCount val="1"/>
                <c:pt idx="0">
                  <c:v>Rads</c:v>
                </c:pt>
              </c:strCache>
            </c:strRef>
          </c:tx>
          <c:xVal>
            <c:numRef>
              <c:f>'BLM SCALING TO RADS'!$L$17:$L$102</c:f>
              <c:numCache>
                <c:formatCode>General</c:formatCode>
                <c:ptCount val="86"/>
                <c:pt idx="0">
                  <c:v>4.0196273773051939E-10</c:v>
                </c:pt>
                <c:pt idx="1">
                  <c:v>4.4091514467505724E-10</c:v>
                </c:pt>
                <c:pt idx="2">
                  <c:v>4.8373190945107878E-10</c:v>
                </c:pt>
                <c:pt idx="3">
                  <c:v>5.3070656122197096E-10</c:v>
                </c:pt>
                <c:pt idx="4">
                  <c:v>5.8224286763230925E-10</c:v>
                </c:pt>
                <c:pt idx="5">
                  <c:v>6.3878380574025834E-10</c:v>
                </c:pt>
                <c:pt idx="6">
                  <c:v>7.0081536959881039E-10</c:v>
                </c:pt>
                <c:pt idx="7">
                  <c:v>7.688707475868968E-10</c:v>
                </c:pt>
                <c:pt idx="8">
                  <c:v>8.4353490539634298E-10</c:v>
                </c:pt>
                <c:pt idx="9">
                  <c:v>9.254496140674102E-10</c:v>
                </c:pt>
                <c:pt idx="10">
                  <c:v>1.0153189662911541E-9</c:v>
                </c:pt>
                <c:pt idx="11">
                  <c:v>1.1139154283935426E-9</c:v>
                </c:pt>
                <c:pt idx="12">
                  <c:v>1.2220864800208504E-9</c:v>
                </c:pt>
                <c:pt idx="13">
                  <c:v>1.340761898597306E-9</c:v>
                </c:pt>
                <c:pt idx="14">
                  <c:v>1.4709617511680322E-9</c:v>
                </c:pt>
                <c:pt idx="15">
                  <c:v>1.6138051623207716E-9</c:v>
                </c:pt>
                <c:pt idx="16">
                  <c:v>1.7705199335503782E-9</c:v>
                </c:pt>
                <c:pt idx="17">
                  <c:v>1.9424530967488255E-9</c:v>
                </c:pt>
                <c:pt idx="18">
                  <c:v>2.1310824925325567E-9</c:v>
                </c:pt>
                <c:pt idx="19">
                  <c:v>2.3380294729278661E-9</c:v>
                </c:pt>
                <c:pt idx="20">
                  <c:v>2.5650728375996285E-9</c:v>
                </c:pt>
                <c:pt idx="21">
                  <c:v>2.8141641234111198E-9</c:v>
                </c:pt>
                <c:pt idx="22">
                  <c:v>3.0874443787355609E-9</c:v>
                </c:pt>
                <c:pt idx="23">
                  <c:v>3.3872625667018632E-9</c:v>
                </c:pt>
                <c:pt idx="24">
                  <c:v>3.7161957555583741E-9</c:v>
                </c:pt>
                <c:pt idx="25">
                  <c:v>4.0770712696999046E-9</c:v>
                </c:pt>
                <c:pt idx="26">
                  <c:v>4.4729909917554364E-9</c:v>
                </c:pt>
                <c:pt idx="27">
                  <c:v>4.9073580246238579E-9</c:v>
                </c:pt>
                <c:pt idx="28">
                  <c:v>5.3839059426294884E-9</c:v>
                </c:pt>
                <c:pt idx="29">
                  <c:v>5.9067308832236231E-9</c:v>
                </c:pt>
                <c:pt idx="30">
                  <c:v>6.4803267550747554E-9</c:v>
                </c:pt>
                <c:pt idx="31">
                  <c:v>7.1096238651758183E-9</c:v>
                </c:pt>
                <c:pt idx="32">
                  <c:v>7.8000312969857741E-9</c:v>
                </c:pt>
                <c:pt idx="33">
                  <c:v>8.5574834038640439E-9</c:v>
                </c:pt>
                <c:pt idx="34">
                  <c:v>9.3884908174288117E-9</c:v>
                </c:pt>
                <c:pt idx="35">
                  <c:v>1.0300196409279042E-8</c:v>
                </c:pt>
                <c:pt idx="36">
                  <c:v>1.1300436687094767E-8</c:v>
                </c:pt>
                <c:pt idx="37">
                  <c:v>1.2397809152842668E-8</c:v>
                </c:pt>
                <c:pt idx="38">
                  <c:v>1.3601746202059933E-8</c:v>
                </c:pt>
                <c:pt idx="39">
                  <c:v>1.4922596199412474E-8</c:v>
                </c:pt>
                <c:pt idx="40">
                  <c:v>1.6371712427408454E-8</c:v>
                </c:pt>
                <c:pt idx="41">
                  <c:v>1.7961550672818742E-8</c:v>
                </c:pt>
                <c:pt idx="42">
                  <c:v>1.9705776289603747E-8</c:v>
                </c:pt>
                <c:pt idx="43">
                  <c:v>2.1619381658597619E-8</c:v>
                </c:pt>
                <c:pt idx="44">
                  <c:v>2.3718815053568441E-8</c:v>
                </c:pt>
                <c:pt idx="45">
                  <c:v>2.6022122021314087E-8</c:v>
                </c:pt>
                <c:pt idx="46">
                  <c:v>2.8549100491016465E-8</c:v>
                </c:pt>
                <c:pt idx="47">
                  <c:v>3.1321470946088299E-8</c:v>
                </c:pt>
                <c:pt idx="48">
                  <c:v>3.4363063121213179E-8</c:v>
                </c:pt>
                <c:pt idx="49">
                  <c:v>3.770002082932035E-8</c:v>
                </c:pt>
                <c:pt idx="50">
                  <c:v>4.1361026679073451E-8</c:v>
                </c:pt>
                <c:pt idx="51">
                  <c:v>4.5377548614417218E-8</c:v>
                </c:pt>
                <c:pt idx="52">
                  <c:v>4.978411039529671E-8</c:v>
                </c:pt>
                <c:pt idx="53">
                  <c:v>5.4618588344449312E-8</c:v>
                </c:pt>
                <c:pt idx="54">
                  <c:v>5.9922536910938484E-8</c:v>
                </c:pt>
                <c:pt idx="55">
                  <c:v>6.574154584878993E-8</c:v>
                </c:pt>
                <c:pt idx="56">
                  <c:v>7.212563208083407E-8</c:v>
                </c:pt>
                <c:pt idx="57">
                  <c:v>7.9129669615999375E-8</c:v>
                </c:pt>
                <c:pt idx="58">
                  <c:v>8.6813861215382053E-8</c:v>
                </c:pt>
                <c:pt idx="59">
                  <c:v>9.5244255861265074E-8</c:v>
                </c:pt>
                <c:pt idx="60">
                  <c:v>1.0449331647696337E-7</c:v>
                </c:pt>
                <c:pt idx="61">
                  <c:v>1.1464054277729349E-7</c:v>
                </c:pt>
                <c:pt idx="62">
                  <c:v>1.2577315460333627E-7</c:v>
                </c:pt>
                <c:pt idx="63">
                  <c:v>1.3798684161505866E-7</c:v>
                </c:pt>
                <c:pt idx="64">
                  <c:v>1.5138658578572527E-7</c:v>
                </c:pt>
                <c:pt idx="65">
                  <c:v>1.6608756376780276E-7</c:v>
                </c:pt>
                <c:pt idx="66">
                  <c:v>1.8221613688658162E-7</c:v>
                </c:pt>
                <c:pt idx="67">
                  <c:v>1.9991093727094594E-7</c:v>
                </c:pt>
                <c:pt idx="68">
                  <c:v>2.193240594570586E-7</c:v>
                </c:pt>
                <c:pt idx="69">
                  <c:v>2.4062236770731375E-7</c:v>
                </c:pt>
                <c:pt idx="70">
                  <c:v>2.6398893028153968E-7</c:v>
                </c:pt>
                <c:pt idx="71">
                  <c:v>2.8962459298863171E-7</c:v>
                </c:pt>
                <c:pt idx="72">
                  <c:v>3.1774970554398408E-7</c:v>
                </c:pt>
                <c:pt idx="73">
                  <c:v>3.651402740705546E-7</c:v>
                </c:pt>
                <c:pt idx="74">
                  <c:v>3.8245874653005887E-7</c:v>
                </c:pt>
                <c:pt idx="75">
                  <c:v>4.1959887742481024E-7</c:v>
                </c:pt>
                <c:pt idx="76">
                  <c:v>4.6034564389893874E-7</c:v>
                </c:pt>
                <c:pt idx="77">
                  <c:v>5.0504928220334209E-7</c:v>
                </c:pt>
                <c:pt idx="78">
                  <c:v>5.5409403963016307E-7</c:v>
                </c:pt>
                <c:pt idx="79">
                  <c:v>6.0790147728605266E-7</c:v>
                </c:pt>
                <c:pt idx="80">
                  <c:v>6.6693409359396611E-7</c:v>
                </c:pt>
                <c:pt idx="81">
                  <c:v>7.316992996690886E-7</c:v>
                </c:pt>
                <c:pt idx="82">
                  <c:v>8.0275378073891185E-7</c:v>
                </c:pt>
                <c:pt idx="83">
                  <c:v>8.807082810958699E-7</c:v>
                </c:pt>
                <c:pt idx="84">
                  <c:v>9.6623285371123834E-7</c:v>
                </c:pt>
                <c:pt idx="85">
                  <c:v>1.0600626196329948E-6</c:v>
                </c:pt>
              </c:numCache>
            </c:numRef>
          </c:xVal>
          <c:yVal>
            <c:numRef>
              <c:f>'BLM SCALING TO RADS'!$N$17:$N$102</c:f>
              <c:numCache>
                <c:formatCode>0.0000</c:formatCode>
                <c:ptCount val="86"/>
                <c:pt idx="0">
                  <c:v>5.7415256724864683E-3</c:v>
                </c:pt>
                <c:pt idx="1">
                  <c:v>6.2978855614673809E-3</c:v>
                </c:pt>
                <c:pt idx="2">
                  <c:v>6.9102427120015684E-3</c:v>
                </c:pt>
                <c:pt idx="3">
                  <c:v>7.5813066690028968E-3</c:v>
                </c:pt>
                <c:pt idx="4">
                  <c:v>8.3173997039370593E-3</c:v>
                </c:pt>
                <c:pt idx="5">
                  <c:v>9.1248440882697492E-3</c:v>
                </c:pt>
                <c:pt idx="6">
                  <c:v>1.0010865275104612E-2</c:v>
                </c:pt>
                <c:pt idx="7">
                  <c:v>1.0983591899183253E-2</c:v>
                </c:pt>
                <c:pt idx="8">
                  <c:v>1.2050249413609323E-2</c:v>
                </c:pt>
                <c:pt idx="9">
                  <c:v>1.3219869634762378E-2</c:v>
                </c:pt>
                <c:pt idx="10">
                  <c:v>1.450419392393585E-2</c:v>
                </c:pt>
                <c:pt idx="11">
                  <c:v>1.5912254097509296E-2</c:v>
                </c:pt>
                <c:pt idx="12">
                  <c:v>1.7457597880052061E-2</c:v>
                </c:pt>
                <c:pt idx="13">
                  <c:v>1.9152869814495526E-2</c:v>
                </c:pt>
                <c:pt idx="14">
                  <c:v>2.1013423988684943E-2</c:v>
                </c:pt>
                <c:pt idx="15">
                  <c:v>2.3053711308827607E-2</c:v>
                </c:pt>
                <c:pt idx="16">
                  <c:v>2.5292698589320602E-2</c:v>
                </c:pt>
                <c:pt idx="17">
                  <c:v>2.7748449462923042E-2</c:v>
                </c:pt>
                <c:pt idx="18">
                  <c:v>3.0443543470583829E-2</c:v>
                </c:pt>
                <c:pt idx="19">
                  <c:v>3.3399656971613907E-2</c:v>
                </c:pt>
                <c:pt idx="20">
                  <c:v>3.6643885415151956E-2</c:v>
                </c:pt>
                <c:pt idx="21">
                  <c:v>4.020151788706075E-2</c:v>
                </c:pt>
                <c:pt idx="22">
                  <c:v>4.410597210794466E-2</c:v>
                </c:pt>
                <c:pt idx="23">
                  <c:v>4.8388859435132145E-2</c:v>
                </c:pt>
                <c:pt idx="24">
                  <c:v>5.3088113497417357E-2</c:v>
                </c:pt>
                <c:pt idx="25">
                  <c:v>5.8243474286870364E-2</c:v>
                </c:pt>
                <c:pt idx="26">
                  <c:v>6.3899197703751007E-2</c:v>
                </c:pt>
                <c:pt idx="27">
                  <c:v>7.0104958738146872E-2</c:v>
                </c:pt>
                <c:pt idx="28">
                  <c:v>7.6912238743421457E-2</c:v>
                </c:pt>
                <c:pt idx="29">
                  <c:v>8.43815508893178E-2</c:v>
                </c:pt>
                <c:pt idx="30">
                  <c:v>9.2575214708854894E-2</c:v>
                </c:pt>
                <c:pt idx="31">
                  <c:v>0.10156548473306919</c:v>
                </c:pt>
                <c:pt idx="32">
                  <c:v>0.11142822821954901</c:v>
                </c:pt>
                <c:pt idx="33">
                  <c:v>0.12224924742390018</c:v>
                </c:pt>
                <c:pt idx="34">
                  <c:v>0.13412066687319421</c:v>
                </c:pt>
                <c:pt idx="35">
                  <c:v>0.1471454492741581</c:v>
                </c:pt>
                <c:pt idx="36">
                  <c:v>0.16143468596826041</c:v>
                </c:pt>
                <c:pt idx="37">
                  <c:v>0.17711120965826319</c:v>
                </c:pt>
                <c:pt idx="38">
                  <c:v>0.1943104975898598</c:v>
                </c:pt>
                <c:pt idx="39">
                  <c:v>0.21317976837003713</c:v>
                </c:pt>
                <c:pt idx="40">
                  <c:v>0.23388159469362726</c:v>
                </c:pt>
                <c:pt idx="41">
                  <c:v>0.25659300016166953</c:v>
                </c:pt>
                <c:pt idx="42">
                  <c:v>0.28151087837123839</c:v>
                </c:pt>
                <c:pt idx="43">
                  <c:v>0.30884747700725346</c:v>
                </c:pt>
                <c:pt idx="44">
                  <c:v>0.33883942965885927</c:v>
                </c:pt>
                <c:pt idx="45">
                  <c:v>0.37174414309287329</c:v>
                </c:pt>
                <c:pt idx="46">
                  <c:v>0.40784340998033775</c:v>
                </c:pt>
                <c:pt idx="47">
                  <c:v>0.44744882798634755</c:v>
                </c:pt>
                <c:pt idx="48">
                  <c:v>0.49090089658841202</c:v>
                </c:pt>
                <c:pt idx="49">
                  <c:v>0.53857082343973117</c:v>
                </c:pt>
                <c:pt idx="50">
                  <c:v>0.59087136254885086</c:v>
                </c:pt>
                <c:pt idx="51">
                  <c:v>0.64825049200819729</c:v>
                </c:pt>
                <c:pt idx="52">
                  <c:v>0.71120134899209453</c:v>
                </c:pt>
                <c:pt idx="53">
                  <c:v>0.78026493930167806</c:v>
                </c:pt>
                <c:pt idx="54">
                  <c:v>0.85603555645472307</c:v>
                </c:pt>
                <c:pt idx="55">
                  <c:v>0.9391643944121959</c:v>
                </c:pt>
                <c:pt idx="56">
                  <c:v>1.0303658698497196</c:v>
                </c:pt>
                <c:pt idx="57">
                  <c:v>1.1304230412474023</c:v>
                </c:pt>
                <c:pt idx="58">
                  <c:v>1.2401975438878539</c:v>
                </c:pt>
                <c:pt idx="59">
                  <c:v>1.3606313962194623</c:v>
                </c:pt>
                <c:pt idx="60">
                  <c:v>1.4927614507626015</c:v>
                </c:pt>
                <c:pt idx="61">
                  <c:v>1.637721200472906</c:v>
                </c:pt>
                <c:pt idx="62">
                  <c:v>1.7967588423740311</c:v>
                </c:pt>
                <c:pt idx="63">
                  <c:v>1.9712399871025663</c:v>
                </c:pt>
                <c:pt idx="64">
                  <c:v>2.1626648193591564</c:v>
                </c:pt>
                <c:pt idx="65">
                  <c:v>2.3726789360881577</c:v>
                </c:pt>
                <c:pt idx="66">
                  <c:v>2.6030868942022063</c:v>
                </c:pt>
                <c:pt idx="67">
                  <c:v>2.8558702742149773</c:v>
                </c:pt>
                <c:pt idx="68">
                  <c:v>3.1332003247841174</c:v>
                </c:pt>
                <c:pt idx="69">
                  <c:v>3.4374623486154681</c:v>
                </c:pt>
                <c:pt idx="70">
                  <c:v>3.7712701533692741</c:v>
                </c:pt>
                <c:pt idx="71">
                  <c:v>4.1374940502909601</c:v>
                </c:pt>
                <c:pt idx="72">
                  <c:v>4.5392807242071651</c:v>
                </c:pt>
                <c:pt idx="73">
                  <c:v>5.2162894227495196</c:v>
                </c:pt>
                <c:pt idx="74">
                  <c:v>5.463696162471539</c:v>
                </c:pt>
                <c:pt idx="75">
                  <c:v>5.9942693125071695</c:v>
                </c:pt>
                <c:pt idx="76">
                  <c:v>6.5763662654432773</c:v>
                </c:pt>
                <c:pt idx="77">
                  <c:v>7.2149897443725015</c:v>
                </c:pt>
                <c:pt idx="78">
                  <c:v>7.9156283841087003</c:v>
                </c:pt>
                <c:pt idx="79">
                  <c:v>8.6843064061770399</c:v>
                </c:pt>
                <c:pt idx="80">
                  <c:v>9.5276296810775332</c:v>
                </c:pt>
                <c:pt idx="81">
                  <c:v>10.452846241454774</c:v>
                </c:pt>
                <c:pt idx="82">
                  <c:v>11.467910407994243</c:v>
                </c:pt>
                <c:pt idx="83">
                  <c:v>12.581546012136956</c:v>
                </c:pt>
                <c:pt idx="84">
                  <c:v>13.80332587606361</c:v>
                </c:pt>
                <c:pt idx="85">
                  <c:v>15.14375129267872</c:v>
                </c:pt>
              </c:numCache>
            </c:numRef>
          </c:yVal>
          <c:smooth val="1"/>
        </c:ser>
        <c:ser>
          <c:idx val="2"/>
          <c:order val="1"/>
          <c:tx>
            <c:strRef>
              <c:f>'BLM SCALING TO RADS'!$O$16</c:f>
              <c:strCache>
                <c:ptCount val="1"/>
                <c:pt idx="0">
                  <c:v>Rad/Sec</c:v>
                </c:pt>
              </c:strCache>
            </c:strRef>
          </c:tx>
          <c:xVal>
            <c:numRef>
              <c:f>'BLM SCALING TO RADS'!$L$17:$L$102</c:f>
              <c:numCache>
                <c:formatCode>General</c:formatCode>
                <c:ptCount val="86"/>
                <c:pt idx="0">
                  <c:v>4.0196273773051939E-10</c:v>
                </c:pt>
                <c:pt idx="1">
                  <c:v>4.4091514467505724E-10</c:v>
                </c:pt>
                <c:pt idx="2">
                  <c:v>4.8373190945107878E-10</c:v>
                </c:pt>
                <c:pt idx="3">
                  <c:v>5.3070656122197096E-10</c:v>
                </c:pt>
                <c:pt idx="4">
                  <c:v>5.8224286763230925E-10</c:v>
                </c:pt>
                <c:pt idx="5">
                  <c:v>6.3878380574025834E-10</c:v>
                </c:pt>
                <c:pt idx="6">
                  <c:v>7.0081536959881039E-10</c:v>
                </c:pt>
                <c:pt idx="7">
                  <c:v>7.688707475868968E-10</c:v>
                </c:pt>
                <c:pt idx="8">
                  <c:v>8.4353490539634298E-10</c:v>
                </c:pt>
                <c:pt idx="9">
                  <c:v>9.254496140674102E-10</c:v>
                </c:pt>
                <c:pt idx="10">
                  <c:v>1.0153189662911541E-9</c:v>
                </c:pt>
                <c:pt idx="11">
                  <c:v>1.1139154283935426E-9</c:v>
                </c:pt>
                <c:pt idx="12">
                  <c:v>1.2220864800208504E-9</c:v>
                </c:pt>
                <c:pt idx="13">
                  <c:v>1.340761898597306E-9</c:v>
                </c:pt>
                <c:pt idx="14">
                  <c:v>1.4709617511680322E-9</c:v>
                </c:pt>
                <c:pt idx="15">
                  <c:v>1.6138051623207716E-9</c:v>
                </c:pt>
                <c:pt idx="16">
                  <c:v>1.7705199335503782E-9</c:v>
                </c:pt>
                <c:pt idx="17">
                  <c:v>1.9424530967488255E-9</c:v>
                </c:pt>
                <c:pt idx="18">
                  <c:v>2.1310824925325567E-9</c:v>
                </c:pt>
                <c:pt idx="19">
                  <c:v>2.3380294729278661E-9</c:v>
                </c:pt>
                <c:pt idx="20">
                  <c:v>2.5650728375996285E-9</c:v>
                </c:pt>
                <c:pt idx="21">
                  <c:v>2.8141641234111198E-9</c:v>
                </c:pt>
                <c:pt idx="22">
                  <c:v>3.0874443787355609E-9</c:v>
                </c:pt>
                <c:pt idx="23">
                  <c:v>3.3872625667018632E-9</c:v>
                </c:pt>
                <c:pt idx="24">
                  <c:v>3.7161957555583741E-9</c:v>
                </c:pt>
                <c:pt idx="25">
                  <c:v>4.0770712696999046E-9</c:v>
                </c:pt>
                <c:pt idx="26">
                  <c:v>4.4729909917554364E-9</c:v>
                </c:pt>
                <c:pt idx="27">
                  <c:v>4.9073580246238579E-9</c:v>
                </c:pt>
                <c:pt idx="28">
                  <c:v>5.3839059426294884E-9</c:v>
                </c:pt>
                <c:pt idx="29">
                  <c:v>5.9067308832236231E-9</c:v>
                </c:pt>
                <c:pt idx="30">
                  <c:v>6.4803267550747554E-9</c:v>
                </c:pt>
                <c:pt idx="31">
                  <c:v>7.1096238651758183E-9</c:v>
                </c:pt>
                <c:pt idx="32">
                  <c:v>7.8000312969857741E-9</c:v>
                </c:pt>
                <c:pt idx="33">
                  <c:v>8.5574834038640439E-9</c:v>
                </c:pt>
                <c:pt idx="34">
                  <c:v>9.3884908174288117E-9</c:v>
                </c:pt>
                <c:pt idx="35">
                  <c:v>1.0300196409279042E-8</c:v>
                </c:pt>
                <c:pt idx="36">
                  <c:v>1.1300436687094767E-8</c:v>
                </c:pt>
                <c:pt idx="37">
                  <c:v>1.2397809152842668E-8</c:v>
                </c:pt>
                <c:pt idx="38">
                  <c:v>1.3601746202059933E-8</c:v>
                </c:pt>
                <c:pt idx="39">
                  <c:v>1.4922596199412474E-8</c:v>
                </c:pt>
                <c:pt idx="40">
                  <c:v>1.6371712427408454E-8</c:v>
                </c:pt>
                <c:pt idx="41">
                  <c:v>1.7961550672818742E-8</c:v>
                </c:pt>
                <c:pt idx="42">
                  <c:v>1.9705776289603747E-8</c:v>
                </c:pt>
                <c:pt idx="43">
                  <c:v>2.1619381658597619E-8</c:v>
                </c:pt>
                <c:pt idx="44">
                  <c:v>2.3718815053568441E-8</c:v>
                </c:pt>
                <c:pt idx="45">
                  <c:v>2.6022122021314087E-8</c:v>
                </c:pt>
                <c:pt idx="46">
                  <c:v>2.8549100491016465E-8</c:v>
                </c:pt>
                <c:pt idx="47">
                  <c:v>3.1321470946088299E-8</c:v>
                </c:pt>
                <c:pt idx="48">
                  <c:v>3.4363063121213179E-8</c:v>
                </c:pt>
                <c:pt idx="49">
                  <c:v>3.770002082932035E-8</c:v>
                </c:pt>
                <c:pt idx="50">
                  <c:v>4.1361026679073451E-8</c:v>
                </c:pt>
                <c:pt idx="51">
                  <c:v>4.5377548614417218E-8</c:v>
                </c:pt>
                <c:pt idx="52">
                  <c:v>4.978411039529671E-8</c:v>
                </c:pt>
                <c:pt idx="53">
                  <c:v>5.4618588344449312E-8</c:v>
                </c:pt>
                <c:pt idx="54">
                  <c:v>5.9922536910938484E-8</c:v>
                </c:pt>
                <c:pt idx="55">
                  <c:v>6.574154584878993E-8</c:v>
                </c:pt>
                <c:pt idx="56">
                  <c:v>7.212563208083407E-8</c:v>
                </c:pt>
                <c:pt idx="57">
                  <c:v>7.9129669615999375E-8</c:v>
                </c:pt>
                <c:pt idx="58">
                  <c:v>8.6813861215382053E-8</c:v>
                </c:pt>
                <c:pt idx="59">
                  <c:v>9.5244255861265074E-8</c:v>
                </c:pt>
                <c:pt idx="60">
                  <c:v>1.0449331647696337E-7</c:v>
                </c:pt>
                <c:pt idx="61">
                  <c:v>1.1464054277729349E-7</c:v>
                </c:pt>
                <c:pt idx="62">
                  <c:v>1.2577315460333627E-7</c:v>
                </c:pt>
                <c:pt idx="63">
                  <c:v>1.3798684161505866E-7</c:v>
                </c:pt>
                <c:pt idx="64">
                  <c:v>1.5138658578572527E-7</c:v>
                </c:pt>
                <c:pt idx="65">
                  <c:v>1.6608756376780276E-7</c:v>
                </c:pt>
                <c:pt idx="66">
                  <c:v>1.8221613688658162E-7</c:v>
                </c:pt>
                <c:pt idx="67">
                  <c:v>1.9991093727094594E-7</c:v>
                </c:pt>
                <c:pt idx="68">
                  <c:v>2.193240594570586E-7</c:v>
                </c:pt>
                <c:pt idx="69">
                  <c:v>2.4062236770731375E-7</c:v>
                </c:pt>
                <c:pt idx="70">
                  <c:v>2.6398893028153968E-7</c:v>
                </c:pt>
                <c:pt idx="71">
                  <c:v>2.8962459298863171E-7</c:v>
                </c:pt>
                <c:pt idx="72">
                  <c:v>3.1774970554398408E-7</c:v>
                </c:pt>
                <c:pt idx="73">
                  <c:v>3.651402740705546E-7</c:v>
                </c:pt>
                <c:pt idx="74">
                  <c:v>3.8245874653005887E-7</c:v>
                </c:pt>
                <c:pt idx="75">
                  <c:v>4.1959887742481024E-7</c:v>
                </c:pt>
                <c:pt idx="76">
                  <c:v>4.6034564389893874E-7</c:v>
                </c:pt>
                <c:pt idx="77">
                  <c:v>5.0504928220334209E-7</c:v>
                </c:pt>
                <c:pt idx="78">
                  <c:v>5.5409403963016307E-7</c:v>
                </c:pt>
                <c:pt idx="79">
                  <c:v>6.0790147728605266E-7</c:v>
                </c:pt>
                <c:pt idx="80">
                  <c:v>6.6693409359396611E-7</c:v>
                </c:pt>
                <c:pt idx="81">
                  <c:v>7.316992996690886E-7</c:v>
                </c:pt>
                <c:pt idx="82">
                  <c:v>8.0275378073891185E-7</c:v>
                </c:pt>
                <c:pt idx="83">
                  <c:v>8.807082810958699E-7</c:v>
                </c:pt>
                <c:pt idx="84">
                  <c:v>9.6623285371123834E-7</c:v>
                </c:pt>
                <c:pt idx="85">
                  <c:v>1.0600626196329948E-6</c:v>
                </c:pt>
              </c:numCache>
            </c:numRef>
          </c:xVal>
          <c:yVal>
            <c:numRef>
              <c:f>'BLM SCALING TO RADS'!$O$17:$O$102</c:f>
              <c:numCache>
                <c:formatCode>0.0000</c:formatCode>
                <c:ptCount val="86"/>
                <c:pt idx="0">
                  <c:v>7.2119599999999999E-3</c:v>
                </c:pt>
                <c:pt idx="1">
                  <c:v>8.0148690728613133E-3</c:v>
                </c:pt>
                <c:pt idx="2">
                  <c:v>8.9100419415049596E-3</c:v>
                </c:pt>
                <c:pt idx="3">
                  <c:v>9.9019988456487927E-3</c:v>
                </c:pt>
                <c:pt idx="4">
                  <c:v>1.1007943388396148E-2</c:v>
                </c:pt>
                <c:pt idx="5">
                  <c:v>1.2237409792809861E-2</c:v>
                </c:pt>
                <c:pt idx="6">
                  <c:v>1.3599803282370105E-2</c:v>
                </c:pt>
                <c:pt idx="7">
                  <c:v>1.5118751977176714E-2</c:v>
                </c:pt>
                <c:pt idx="8">
                  <c:v>1.6807350562467079E-2</c:v>
                </c:pt>
                <c:pt idx="9">
                  <c:v>1.8678516550265888E-2</c:v>
                </c:pt>
                <c:pt idx="10">
                  <c:v>2.0764701750586343E-2</c:v>
                </c:pt>
                <c:pt idx="11">
                  <c:v>2.3083890930549609E-2</c:v>
                </c:pt>
                <c:pt idx="12">
                  <c:v>2.566210807619539E-2</c:v>
                </c:pt>
                <c:pt idx="13">
                  <c:v>2.851907614078877E-2</c:v>
                </c:pt>
                <c:pt idx="14">
                  <c:v>3.170434379368911E-2</c:v>
                </c:pt>
                <c:pt idx="15">
                  <c:v>3.5245370867775697E-2</c:v>
                </c:pt>
                <c:pt idx="16">
                  <c:v>3.9169245659940219E-2</c:v>
                </c:pt>
                <c:pt idx="17">
                  <c:v>4.3544020304574417E-2</c:v>
                </c:pt>
                <c:pt idx="18">
                  <c:v>4.8407409240060477E-2</c:v>
                </c:pt>
                <c:pt idx="19">
                  <c:v>5.379661662231925E-2</c:v>
                </c:pt>
                <c:pt idx="20">
                  <c:v>5.9805107988471044E-2</c:v>
                </c:pt>
                <c:pt idx="21">
                  <c:v>6.6484681864338535E-2</c:v>
                </c:pt>
                <c:pt idx="22">
                  <c:v>7.3886435933298356E-2</c:v>
                </c:pt>
                <c:pt idx="23">
                  <c:v>8.2138739521415885E-2</c:v>
                </c:pt>
                <c:pt idx="24">
                  <c:v>9.1312734806395568E-2</c:v>
                </c:pt>
                <c:pt idx="25">
                  <c:v>0.10151136463019587</c:v>
                </c:pt>
                <c:pt idx="26">
                  <c:v>0.11281264689744602</c:v>
                </c:pt>
                <c:pt idx="27">
                  <c:v>0.12541258082330572</c:v>
                </c:pt>
                <c:pt idx="28">
                  <c:v>0.13941978901585619</c:v>
                </c:pt>
                <c:pt idx="29">
                  <c:v>0.15494142440169315</c:v>
                </c:pt>
                <c:pt idx="30">
                  <c:v>0.17224668018223221</c:v>
                </c:pt>
                <c:pt idx="31">
                  <c:v>0.19148474301412169</c:v>
                </c:pt>
                <c:pt idx="32">
                  <c:v>0.2128027810343763</c:v>
                </c:pt>
                <c:pt idx="33">
                  <c:v>0.23657051500758783</c:v>
                </c:pt>
                <c:pt idx="34">
                  <c:v>0.26299284388541266</c:v>
                </c:pt>
                <c:pt idx="35">
                  <c:v>0.29227189430349532</c:v>
                </c:pt>
                <c:pt idx="36">
                  <c:v>0.32491545562297802</c:v>
                </c:pt>
                <c:pt idx="37">
                  <c:v>0.36120494430115585</c:v>
                </c:pt>
                <c:pt idx="38">
                  <c:v>0.40141796918506573</c:v>
                </c:pt>
                <c:pt idx="39">
                  <c:v>0.4462519485968115</c:v>
                </c:pt>
                <c:pt idx="40">
                  <c:v>0.4960933912119953</c:v>
                </c:pt>
                <c:pt idx="41">
                  <c:v>0.55132357618121952</c:v>
                </c:pt>
                <c:pt idx="42">
                  <c:v>0.61290036586480023</c:v>
                </c:pt>
                <c:pt idx="43">
                  <c:v>0.68135460681574633</c:v>
                </c:pt>
                <c:pt idx="44">
                  <c:v>0.75720996314720379</c:v>
                </c:pt>
                <c:pt idx="45">
                  <c:v>0.84178200153161131</c:v>
                </c:pt>
                <c:pt idx="46">
                  <c:v>0.93579980796530193</c:v>
                </c:pt>
                <c:pt idx="47">
                  <c:v>1.0399826037929567</c:v>
                </c:pt>
                <c:pt idx="48">
                  <c:v>1.1561372411692696</c:v>
                </c:pt>
                <c:pt idx="49">
                  <c:v>1.2852650761114033</c:v>
                </c:pt>
                <c:pt idx="50">
                  <c:v>1.4288150723360338</c:v>
                </c:pt>
                <c:pt idx="51">
                  <c:v>1.5878853646032665</c:v>
                </c:pt>
                <c:pt idx="52">
                  <c:v>1.7652347241482915</c:v>
                </c:pt>
                <c:pt idx="53">
                  <c:v>1.9623920597803579</c:v>
                </c:pt>
                <c:pt idx="54">
                  <c:v>2.1808655939248411</c:v>
                </c:pt>
                <c:pt idx="55">
                  <c:v>2.424444333900813</c:v>
                </c:pt>
                <c:pt idx="56">
                  <c:v>2.6952281445301778</c:v>
                </c:pt>
                <c:pt idx="57">
                  <c:v>2.9952884791236078</c:v>
                </c:pt>
                <c:pt idx="58">
                  <c:v>3.329829312654045</c:v>
                </c:pt>
                <c:pt idx="59">
                  <c:v>3.7017346838840353</c:v>
                </c:pt>
                <c:pt idx="60">
                  <c:v>4.1138496100644195</c:v>
                </c:pt>
                <c:pt idx="61">
                  <c:v>4.5733214396267199</c:v>
                </c:pt>
                <c:pt idx="62">
                  <c:v>5.0841112273479361</c:v>
                </c:pt>
                <c:pt idx="63">
                  <c:v>5.6501264342921953</c:v>
                </c:pt>
                <c:pt idx="64">
                  <c:v>6.2811835161241047</c:v>
                </c:pt>
                <c:pt idx="65">
                  <c:v>6.9827227447117313</c:v>
                </c:pt>
                <c:pt idx="66">
                  <c:v>7.7601107841634382</c:v>
                </c:pt>
                <c:pt idx="67">
                  <c:v>8.6268299493178269</c:v>
                </c:pt>
                <c:pt idx="68">
                  <c:v>9.5903521282615305</c:v>
                </c:pt>
                <c:pt idx="69">
                  <c:v>10.658048113224828</c:v>
                </c:pt>
                <c:pt idx="70">
                  <c:v>11.848435057406238</c:v>
                </c:pt>
                <c:pt idx="71">
                  <c:v>13.171775152279416</c:v>
                </c:pt>
                <c:pt idx="72">
                  <c:v>14.642917804892413</c:v>
                </c:pt>
                <c:pt idx="73">
                  <c:v>17.157831780545695</c:v>
                </c:pt>
                <c:pt idx="74">
                  <c:v>18.090645509348516</c:v>
                </c:pt>
                <c:pt idx="75">
                  <c:v>20.111171969481642</c:v>
                </c:pt>
                <c:pt idx="76">
                  <c:v>22.350153111940941</c:v>
                </c:pt>
                <c:pt idx="77">
                  <c:v>24.846419800012796</c:v>
                </c:pt>
                <c:pt idx="78">
                  <c:v>27.621492067033774</c:v>
                </c:pt>
                <c:pt idx="79">
                  <c:v>30.69659877680315</c:v>
                </c:pt>
                <c:pt idx="80">
                  <c:v>34.125071797988035</c:v>
                </c:pt>
                <c:pt idx="81">
                  <c:v>37.936467609494422</c:v>
                </c:pt>
                <c:pt idx="82">
                  <c:v>42.159942786280205</c:v>
                </c:pt>
                <c:pt idx="83">
                  <c:v>46.868745460753935</c:v>
                </c:pt>
                <c:pt idx="84">
                  <c:v>52.103469689237713</c:v>
                </c:pt>
                <c:pt idx="85">
                  <c:v>57.904160283894868</c:v>
                </c:pt>
              </c:numCache>
            </c:numRef>
          </c:yVal>
          <c:smooth val="1"/>
        </c:ser>
        <c:dLbls>
          <c:showLegendKey val="0"/>
          <c:showVal val="0"/>
          <c:showCatName val="0"/>
          <c:showSerName val="0"/>
          <c:showPercent val="0"/>
          <c:showBubbleSize val="0"/>
        </c:dLbls>
        <c:axId val="103310080"/>
        <c:axId val="103311616"/>
      </c:scatterChart>
      <c:valAx>
        <c:axId val="103310080"/>
        <c:scaling>
          <c:orientation val="minMax"/>
        </c:scaling>
        <c:delete val="0"/>
        <c:axPos val="b"/>
        <c:title>
          <c:tx>
            <c:rich>
              <a:bodyPr/>
              <a:lstStyle/>
              <a:p>
                <a:pPr>
                  <a:defRPr sz="1600"/>
                </a:pPr>
                <a:r>
                  <a:rPr lang="en-US" sz="1600"/>
                  <a:t>BLM Charge Output, Coulombs</a:t>
                </a:r>
              </a:p>
            </c:rich>
          </c:tx>
          <c:layout>
            <c:manualLayout>
              <c:xMode val="edge"/>
              <c:yMode val="edge"/>
              <c:x val="0.32062183888063128"/>
              <c:y val="0.88844008862215706"/>
            </c:manualLayout>
          </c:layout>
          <c:overlay val="0"/>
        </c:title>
        <c:numFmt formatCode="0.00E+00" sourceLinked="0"/>
        <c:majorTickMark val="out"/>
        <c:minorTickMark val="none"/>
        <c:tickLblPos val="nextTo"/>
        <c:txPr>
          <a:bodyPr rot="-5400000" vert="horz"/>
          <a:lstStyle/>
          <a:p>
            <a:pPr>
              <a:defRPr/>
            </a:pPr>
            <a:endParaRPr lang="en-US"/>
          </a:p>
        </c:txPr>
        <c:crossAx val="103311616"/>
        <c:crosses val="autoZero"/>
        <c:crossBetween val="midCat"/>
        <c:majorUnit val="1.0000000000000004E-7"/>
      </c:valAx>
      <c:valAx>
        <c:axId val="103311616"/>
        <c:scaling>
          <c:orientation val="minMax"/>
        </c:scaling>
        <c:delete val="0"/>
        <c:axPos val="l"/>
        <c:majorGridlines/>
        <c:title>
          <c:tx>
            <c:rich>
              <a:bodyPr rot="-5400000" vert="horz"/>
              <a:lstStyle/>
              <a:p>
                <a:pPr>
                  <a:defRPr sz="1800"/>
                </a:pPr>
                <a:r>
                  <a:rPr lang="en-US" sz="1800"/>
                  <a:t>Rads</a:t>
                </a:r>
                <a:r>
                  <a:rPr lang="en-US" sz="1800" baseline="0"/>
                  <a:t> or Rads/Sec</a:t>
                </a:r>
                <a:endParaRPr lang="en-US" sz="1800"/>
              </a:p>
            </c:rich>
          </c:tx>
          <c:layout>
            <c:manualLayout>
              <c:xMode val="edge"/>
              <c:yMode val="edge"/>
              <c:x val="2.9289393606206127E-2"/>
              <c:y val="0.2383877205693595"/>
            </c:manualLayout>
          </c:layout>
          <c:overlay val="0"/>
        </c:title>
        <c:numFmt formatCode="0.0000" sourceLinked="1"/>
        <c:majorTickMark val="out"/>
        <c:minorTickMark val="none"/>
        <c:tickLblPos val="nextTo"/>
        <c:crossAx val="1033100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'BLM ALARMS'!$D$4:$D$51</c:f>
              <c:numCache>
                <c:formatCode>General</c:formatCode>
                <c:ptCount val="48"/>
                <c:pt idx="0">
                  <c:v>25</c:v>
                </c:pt>
                <c:pt idx="1">
                  <c:v>28</c:v>
                </c:pt>
                <c:pt idx="2">
                  <c:v>150</c:v>
                </c:pt>
                <c:pt idx="3">
                  <c:v>50</c:v>
                </c:pt>
                <c:pt idx="4">
                  <c:v>50</c:v>
                </c:pt>
                <c:pt idx="5">
                  <c:v>600</c:v>
                </c:pt>
                <c:pt idx="6">
                  <c:v>280</c:v>
                </c:pt>
                <c:pt idx="7">
                  <c:v>100</c:v>
                </c:pt>
                <c:pt idx="8">
                  <c:v>40</c:v>
                </c:pt>
                <c:pt idx="9">
                  <c:v>100</c:v>
                </c:pt>
                <c:pt idx="10">
                  <c:v>28</c:v>
                </c:pt>
                <c:pt idx="11">
                  <c:v>26</c:v>
                </c:pt>
                <c:pt idx="12">
                  <c:v>500</c:v>
                </c:pt>
                <c:pt idx="13">
                  <c:v>55</c:v>
                </c:pt>
                <c:pt idx="14">
                  <c:v>40</c:v>
                </c:pt>
                <c:pt idx="15">
                  <c:v>50</c:v>
                </c:pt>
                <c:pt idx="16">
                  <c:v>25</c:v>
                </c:pt>
                <c:pt idx="17">
                  <c:v>42</c:v>
                </c:pt>
                <c:pt idx="18">
                  <c:v>95</c:v>
                </c:pt>
                <c:pt idx="19">
                  <c:v>75</c:v>
                </c:pt>
                <c:pt idx="20">
                  <c:v>50</c:v>
                </c:pt>
                <c:pt idx="21">
                  <c:v>43</c:v>
                </c:pt>
                <c:pt idx="22">
                  <c:v>50</c:v>
                </c:pt>
                <c:pt idx="23">
                  <c:v>38</c:v>
                </c:pt>
                <c:pt idx="24">
                  <c:v>340</c:v>
                </c:pt>
                <c:pt idx="25">
                  <c:v>1300</c:v>
                </c:pt>
                <c:pt idx="26">
                  <c:v>163</c:v>
                </c:pt>
                <c:pt idx="27">
                  <c:v>100</c:v>
                </c:pt>
                <c:pt idx="28">
                  <c:v>300</c:v>
                </c:pt>
                <c:pt idx="29">
                  <c:v>1800</c:v>
                </c:pt>
                <c:pt idx="30">
                  <c:v>200</c:v>
                </c:pt>
                <c:pt idx="31">
                  <c:v>120</c:v>
                </c:pt>
                <c:pt idx="32">
                  <c:v>100</c:v>
                </c:pt>
                <c:pt idx="33">
                  <c:v>100</c:v>
                </c:pt>
                <c:pt idx="34">
                  <c:v>85</c:v>
                </c:pt>
                <c:pt idx="35">
                  <c:v>100</c:v>
                </c:pt>
                <c:pt idx="36">
                  <c:v>500</c:v>
                </c:pt>
                <c:pt idx="37">
                  <c:v>118</c:v>
                </c:pt>
                <c:pt idx="38">
                  <c:v>190</c:v>
                </c:pt>
                <c:pt idx="39">
                  <c:v>120</c:v>
                </c:pt>
                <c:pt idx="40">
                  <c:v>120</c:v>
                </c:pt>
                <c:pt idx="41">
                  <c:v>288</c:v>
                </c:pt>
                <c:pt idx="42">
                  <c:v>300</c:v>
                </c:pt>
                <c:pt idx="43">
                  <c:v>100</c:v>
                </c:pt>
                <c:pt idx="44">
                  <c:v>225</c:v>
                </c:pt>
                <c:pt idx="45">
                  <c:v>225</c:v>
                </c:pt>
                <c:pt idx="46">
                  <c:v>135</c:v>
                </c:pt>
                <c:pt idx="47">
                  <c:v>225</c:v>
                </c:pt>
              </c:numCache>
            </c:numRef>
          </c:xVal>
          <c:yVal>
            <c:numRef>
              <c:f>'BLM ALARMS'!$F$4:$F$51</c:f>
              <c:numCache>
                <c:formatCode>0.000</c:formatCode>
                <c:ptCount val="48"/>
                <c:pt idx="0">
                  <c:v>6.2087779399124798</c:v>
                </c:pt>
                <c:pt idx="1">
                  <c:v>5.7509039663479689</c:v>
                </c:pt>
                <c:pt idx="2">
                  <c:v>35.78006976664431</c:v>
                </c:pt>
                <c:pt idx="3">
                  <c:v>9.0186834078767326</c:v>
                </c:pt>
                <c:pt idx="4">
                  <c:v>10.207718802250167</c:v>
                </c:pt>
                <c:pt idx="5">
                  <c:v>763.99490211306772</c:v>
                </c:pt>
                <c:pt idx="6">
                  <c:v>196.72141699556929</c:v>
                </c:pt>
                <c:pt idx="7">
                  <c:v>61.652978315782256</c:v>
                </c:pt>
                <c:pt idx="8">
                  <c:v>16.654471946382628</c:v>
                </c:pt>
                <c:pt idx="9">
                  <c:v>39.133644926238539</c:v>
                </c:pt>
                <c:pt idx="10">
                  <c:v>12.73225116818695</c:v>
                </c:pt>
                <c:pt idx="11">
                  <c:v>8.1230456972251908</c:v>
                </c:pt>
                <c:pt idx="12">
                  <c:v>155.83731943305119</c:v>
                </c:pt>
                <c:pt idx="13">
                  <c:v>13.355970462887512</c:v>
                </c:pt>
                <c:pt idx="14">
                  <c:v>9.7735555899710516</c:v>
                </c:pt>
                <c:pt idx="15">
                  <c:v>17.347628357733466</c:v>
                </c:pt>
                <c:pt idx="16">
                  <c:v>7.1671368394954476</c:v>
                </c:pt>
                <c:pt idx="17">
                  <c:v>8.5384597689675523</c:v>
                </c:pt>
                <c:pt idx="18">
                  <c:v>19.117604057748892</c:v>
                </c:pt>
                <c:pt idx="19">
                  <c:v>15.981269688780948</c:v>
                </c:pt>
                <c:pt idx="20">
                  <c:v>10.436164486915104</c:v>
                </c:pt>
                <c:pt idx="21">
                  <c:v>6.1741505237636547</c:v>
                </c:pt>
                <c:pt idx="22">
                  <c:v>9.8331297472967307</c:v>
                </c:pt>
                <c:pt idx="23">
                  <c:v>8.7444849674413199</c:v>
                </c:pt>
                <c:pt idx="24">
                  <c:v>94.984009052276946</c:v>
                </c:pt>
                <c:pt idx="25">
                  <c:v>294.31974118839935</c:v>
                </c:pt>
                <c:pt idx="26">
                  <c:v>25.925114247076994</c:v>
                </c:pt>
                <c:pt idx="27">
                  <c:v>18.644725216171722</c:v>
                </c:pt>
                <c:pt idx="28">
                  <c:v>65.320025567982327</c:v>
                </c:pt>
                <c:pt idx="29">
                  <c:v>964.9404291048287</c:v>
                </c:pt>
                <c:pt idx="30">
                  <c:v>165.96793384686123</c:v>
                </c:pt>
                <c:pt idx="31">
                  <c:v>67.27491950372206</c:v>
                </c:pt>
                <c:pt idx="32">
                  <c:v>33.573898936658615</c:v>
                </c:pt>
                <c:pt idx="33">
                  <c:v>46.546783995751596</c:v>
                </c:pt>
                <c:pt idx="34">
                  <c:v>43.938454798770017</c:v>
                </c:pt>
                <c:pt idx="35">
                  <c:v>22.679398444806885</c:v>
                </c:pt>
                <c:pt idx="36">
                  <c:v>148.20925199472396</c:v>
                </c:pt>
                <c:pt idx="37">
                  <c:v>29.976161091662554</c:v>
                </c:pt>
                <c:pt idx="38">
                  <c:v>48.120659254032475</c:v>
                </c:pt>
                <c:pt idx="39">
                  <c:v>25.915485956903183</c:v>
                </c:pt>
                <c:pt idx="40">
                  <c:v>32.156652596379431</c:v>
                </c:pt>
                <c:pt idx="41">
                  <c:v>60.723893664463539</c:v>
                </c:pt>
                <c:pt idx="42">
                  <c:v>38.52520679992999</c:v>
                </c:pt>
                <c:pt idx="43">
                  <c:v>14.162834861738226</c:v>
                </c:pt>
                <c:pt idx="44">
                  <c:v>39.917532388814102</c:v>
                </c:pt>
                <c:pt idx="45">
                  <c:v>31.535664621362375</c:v>
                </c:pt>
                <c:pt idx="46">
                  <c:v>21.179136314348437</c:v>
                </c:pt>
                <c:pt idx="47">
                  <c:v>149.88142443287441</c:v>
                </c:pt>
              </c:numCache>
            </c:numRef>
          </c:yVal>
          <c:smooth val="0"/>
        </c:ser>
        <c:dLbls>
          <c:showLegendKey val="0"/>
          <c:showVal val="0"/>
          <c:showCatName val="0"/>
          <c:showSerName val="0"/>
          <c:showPercent val="0"/>
          <c:showBubbleSize val="0"/>
        </c:dLbls>
        <c:axId val="107469440"/>
        <c:axId val="108528384"/>
      </c:scatterChart>
      <c:valAx>
        <c:axId val="107469440"/>
        <c:scaling>
          <c:orientation val="minMax"/>
        </c:scaling>
        <c:delete val="0"/>
        <c:axPos val="b"/>
        <c:title>
          <c:tx>
            <c:rich>
              <a:bodyPr/>
              <a:lstStyle/>
              <a:p>
                <a:pPr>
                  <a:defRPr/>
                </a:pPr>
                <a:r>
                  <a:rPr lang="en-US"/>
                  <a:t>Maximum Rad/Sec</a:t>
                </a:r>
              </a:p>
            </c:rich>
          </c:tx>
          <c:overlay val="0"/>
        </c:title>
        <c:numFmt formatCode="General" sourceLinked="1"/>
        <c:majorTickMark val="out"/>
        <c:minorTickMark val="none"/>
        <c:tickLblPos val="nextTo"/>
        <c:crossAx val="108528384"/>
        <c:crosses val="autoZero"/>
        <c:crossBetween val="midCat"/>
      </c:valAx>
      <c:valAx>
        <c:axId val="108528384"/>
        <c:scaling>
          <c:orientation val="minMax"/>
        </c:scaling>
        <c:delete val="0"/>
        <c:axPos val="l"/>
        <c:majorGridlines/>
        <c:title>
          <c:tx>
            <c:rich>
              <a:bodyPr rot="-5400000" vert="horz"/>
              <a:lstStyle/>
              <a:p>
                <a:pPr>
                  <a:defRPr/>
                </a:pPr>
                <a:r>
                  <a:rPr lang="en-US"/>
                  <a:t>Expected Max Rad Limit</a:t>
                </a:r>
              </a:p>
            </c:rich>
          </c:tx>
          <c:overlay val="0"/>
        </c:title>
        <c:numFmt formatCode="0.000" sourceLinked="1"/>
        <c:majorTickMark val="out"/>
        <c:minorTickMark val="none"/>
        <c:tickLblPos val="nextTo"/>
        <c:crossAx val="107469440"/>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'BLM ALARMS'!$D$4:$D$51</c:f>
              <c:numCache>
                <c:formatCode>General</c:formatCode>
                <c:ptCount val="48"/>
                <c:pt idx="0">
                  <c:v>25</c:v>
                </c:pt>
                <c:pt idx="1">
                  <c:v>28</c:v>
                </c:pt>
                <c:pt idx="2">
                  <c:v>150</c:v>
                </c:pt>
                <c:pt idx="3">
                  <c:v>50</c:v>
                </c:pt>
                <c:pt idx="4">
                  <c:v>50</c:v>
                </c:pt>
                <c:pt idx="5">
                  <c:v>600</c:v>
                </c:pt>
                <c:pt idx="6">
                  <c:v>280</c:v>
                </c:pt>
                <c:pt idx="7">
                  <c:v>100</c:v>
                </c:pt>
                <c:pt idx="8">
                  <c:v>40</c:v>
                </c:pt>
                <c:pt idx="9">
                  <c:v>100</c:v>
                </c:pt>
                <c:pt idx="10">
                  <c:v>28</c:v>
                </c:pt>
                <c:pt idx="11">
                  <c:v>26</c:v>
                </c:pt>
                <c:pt idx="12">
                  <c:v>500</c:v>
                </c:pt>
                <c:pt idx="13">
                  <c:v>55</c:v>
                </c:pt>
                <c:pt idx="14">
                  <c:v>40</c:v>
                </c:pt>
                <c:pt idx="15">
                  <c:v>50</c:v>
                </c:pt>
                <c:pt idx="16">
                  <c:v>25</c:v>
                </c:pt>
                <c:pt idx="17">
                  <c:v>42</c:v>
                </c:pt>
                <c:pt idx="18">
                  <c:v>95</c:v>
                </c:pt>
                <c:pt idx="19">
                  <c:v>75</c:v>
                </c:pt>
                <c:pt idx="20">
                  <c:v>50</c:v>
                </c:pt>
                <c:pt idx="21">
                  <c:v>43</c:v>
                </c:pt>
                <c:pt idx="22">
                  <c:v>50</c:v>
                </c:pt>
                <c:pt idx="23">
                  <c:v>38</c:v>
                </c:pt>
                <c:pt idx="24">
                  <c:v>340</c:v>
                </c:pt>
                <c:pt idx="25">
                  <c:v>1300</c:v>
                </c:pt>
                <c:pt idx="26">
                  <c:v>163</c:v>
                </c:pt>
                <c:pt idx="27">
                  <c:v>100</c:v>
                </c:pt>
                <c:pt idx="28">
                  <c:v>300</c:v>
                </c:pt>
                <c:pt idx="29">
                  <c:v>1800</c:v>
                </c:pt>
                <c:pt idx="30">
                  <c:v>200</c:v>
                </c:pt>
                <c:pt idx="31">
                  <c:v>120</c:v>
                </c:pt>
                <c:pt idx="32">
                  <c:v>100</c:v>
                </c:pt>
                <c:pt idx="33">
                  <c:v>100</c:v>
                </c:pt>
                <c:pt idx="34">
                  <c:v>85</c:v>
                </c:pt>
                <c:pt idx="35">
                  <c:v>100</c:v>
                </c:pt>
                <c:pt idx="36">
                  <c:v>500</c:v>
                </c:pt>
                <c:pt idx="37">
                  <c:v>118</c:v>
                </c:pt>
                <c:pt idx="38">
                  <c:v>190</c:v>
                </c:pt>
                <c:pt idx="39">
                  <c:v>120</c:v>
                </c:pt>
                <c:pt idx="40">
                  <c:v>120</c:v>
                </c:pt>
                <c:pt idx="41">
                  <c:v>288</c:v>
                </c:pt>
                <c:pt idx="42">
                  <c:v>300</c:v>
                </c:pt>
                <c:pt idx="43">
                  <c:v>100</c:v>
                </c:pt>
                <c:pt idx="44">
                  <c:v>225</c:v>
                </c:pt>
                <c:pt idx="45">
                  <c:v>225</c:v>
                </c:pt>
                <c:pt idx="46">
                  <c:v>135</c:v>
                </c:pt>
                <c:pt idx="47">
                  <c:v>225</c:v>
                </c:pt>
              </c:numCache>
            </c:numRef>
          </c:xVal>
          <c:yVal>
            <c:numRef>
              <c:f>'BLM ALARMS'!$F$4:$F$51</c:f>
              <c:numCache>
                <c:formatCode>0.000</c:formatCode>
                <c:ptCount val="48"/>
                <c:pt idx="0">
                  <c:v>6.2087779399124798</c:v>
                </c:pt>
                <c:pt idx="1">
                  <c:v>5.7509039663479689</c:v>
                </c:pt>
                <c:pt idx="2">
                  <c:v>35.78006976664431</c:v>
                </c:pt>
                <c:pt idx="3">
                  <c:v>9.0186834078767326</c:v>
                </c:pt>
                <c:pt idx="4">
                  <c:v>10.207718802250167</c:v>
                </c:pt>
                <c:pt idx="5">
                  <c:v>763.99490211306772</c:v>
                </c:pt>
                <c:pt idx="6">
                  <c:v>196.72141699556929</c:v>
                </c:pt>
                <c:pt idx="7">
                  <c:v>61.652978315782256</c:v>
                </c:pt>
                <c:pt idx="8">
                  <c:v>16.654471946382628</c:v>
                </c:pt>
                <c:pt idx="9">
                  <c:v>39.133644926238539</c:v>
                </c:pt>
                <c:pt idx="10">
                  <c:v>12.73225116818695</c:v>
                </c:pt>
                <c:pt idx="11">
                  <c:v>8.1230456972251908</c:v>
                </c:pt>
                <c:pt idx="12">
                  <c:v>155.83731943305119</c:v>
                </c:pt>
                <c:pt idx="13">
                  <c:v>13.355970462887512</c:v>
                </c:pt>
                <c:pt idx="14">
                  <c:v>9.7735555899710516</c:v>
                </c:pt>
                <c:pt idx="15">
                  <c:v>17.347628357733466</c:v>
                </c:pt>
                <c:pt idx="16">
                  <c:v>7.1671368394954476</c:v>
                </c:pt>
                <c:pt idx="17">
                  <c:v>8.5384597689675523</c:v>
                </c:pt>
                <c:pt idx="18">
                  <c:v>19.117604057748892</c:v>
                </c:pt>
                <c:pt idx="19">
                  <c:v>15.981269688780948</c:v>
                </c:pt>
                <c:pt idx="20">
                  <c:v>10.436164486915104</c:v>
                </c:pt>
                <c:pt idx="21">
                  <c:v>6.1741505237636547</c:v>
                </c:pt>
                <c:pt idx="22">
                  <c:v>9.8331297472967307</c:v>
                </c:pt>
                <c:pt idx="23">
                  <c:v>8.7444849674413199</c:v>
                </c:pt>
                <c:pt idx="24">
                  <c:v>94.984009052276946</c:v>
                </c:pt>
                <c:pt idx="25">
                  <c:v>294.31974118839935</c:v>
                </c:pt>
                <c:pt idx="26">
                  <c:v>25.925114247076994</c:v>
                </c:pt>
                <c:pt idx="27">
                  <c:v>18.644725216171722</c:v>
                </c:pt>
                <c:pt idx="28">
                  <c:v>65.320025567982327</c:v>
                </c:pt>
                <c:pt idx="29">
                  <c:v>964.9404291048287</c:v>
                </c:pt>
                <c:pt idx="30">
                  <c:v>165.96793384686123</c:v>
                </c:pt>
                <c:pt idx="31">
                  <c:v>67.27491950372206</c:v>
                </c:pt>
                <c:pt idx="32">
                  <c:v>33.573898936658615</c:v>
                </c:pt>
                <c:pt idx="33">
                  <c:v>46.546783995751596</c:v>
                </c:pt>
                <c:pt idx="34">
                  <c:v>43.938454798770017</c:v>
                </c:pt>
                <c:pt idx="35">
                  <c:v>22.679398444806885</c:v>
                </c:pt>
                <c:pt idx="36">
                  <c:v>148.20925199472396</c:v>
                </c:pt>
                <c:pt idx="37">
                  <c:v>29.976161091662554</c:v>
                </c:pt>
                <c:pt idx="38">
                  <c:v>48.120659254032475</c:v>
                </c:pt>
                <c:pt idx="39">
                  <c:v>25.915485956903183</c:v>
                </c:pt>
                <c:pt idx="40">
                  <c:v>32.156652596379431</c:v>
                </c:pt>
                <c:pt idx="41">
                  <c:v>60.723893664463539</c:v>
                </c:pt>
                <c:pt idx="42">
                  <c:v>38.52520679992999</c:v>
                </c:pt>
                <c:pt idx="43">
                  <c:v>14.162834861738226</c:v>
                </c:pt>
                <c:pt idx="44">
                  <c:v>39.917532388814102</c:v>
                </c:pt>
                <c:pt idx="45">
                  <c:v>31.535664621362375</c:v>
                </c:pt>
                <c:pt idx="46">
                  <c:v>21.179136314348437</c:v>
                </c:pt>
                <c:pt idx="47">
                  <c:v>149.88142443287441</c:v>
                </c:pt>
              </c:numCache>
            </c:numRef>
          </c:yVal>
          <c:smooth val="0"/>
        </c:ser>
        <c:dLbls>
          <c:showLegendKey val="0"/>
          <c:showVal val="0"/>
          <c:showCatName val="0"/>
          <c:showSerName val="0"/>
          <c:showPercent val="0"/>
          <c:showBubbleSize val="0"/>
        </c:dLbls>
        <c:axId val="108545152"/>
        <c:axId val="108547072"/>
      </c:scatterChart>
      <c:valAx>
        <c:axId val="108545152"/>
        <c:scaling>
          <c:orientation val="minMax"/>
          <c:max val="500"/>
        </c:scaling>
        <c:delete val="0"/>
        <c:axPos val="b"/>
        <c:title>
          <c:tx>
            <c:rich>
              <a:bodyPr/>
              <a:lstStyle/>
              <a:p>
                <a:pPr>
                  <a:defRPr/>
                </a:pPr>
                <a:r>
                  <a:rPr lang="en-US"/>
                  <a:t>Maximum Rad/Sec</a:t>
                </a:r>
              </a:p>
            </c:rich>
          </c:tx>
          <c:overlay val="0"/>
        </c:title>
        <c:numFmt formatCode="General" sourceLinked="1"/>
        <c:majorTickMark val="out"/>
        <c:minorTickMark val="none"/>
        <c:tickLblPos val="nextTo"/>
        <c:crossAx val="108547072"/>
        <c:crosses val="autoZero"/>
        <c:crossBetween val="midCat"/>
      </c:valAx>
      <c:valAx>
        <c:axId val="108547072"/>
        <c:scaling>
          <c:orientation val="minMax"/>
          <c:max val="200"/>
        </c:scaling>
        <c:delete val="0"/>
        <c:axPos val="l"/>
        <c:majorGridlines/>
        <c:title>
          <c:tx>
            <c:rich>
              <a:bodyPr rot="-5400000" vert="horz"/>
              <a:lstStyle/>
              <a:p>
                <a:pPr>
                  <a:defRPr/>
                </a:pPr>
                <a:r>
                  <a:rPr lang="en-US" sz="1000"/>
                  <a:t>A</a:t>
                </a:r>
                <a:r>
                  <a:rPr lang="en-US" sz="1000" b="1" i="0" baseline="0"/>
                  <a:t>Expected Max Rad Limit</a:t>
                </a:r>
                <a:endParaRPr lang="en-US" sz="1000"/>
              </a:p>
            </c:rich>
          </c:tx>
          <c:layout>
            <c:manualLayout>
              <c:xMode val="edge"/>
              <c:yMode val="edge"/>
              <c:x val="2.222222222222223E-2"/>
              <c:y val="0.16004811898512686"/>
            </c:manualLayout>
          </c:layout>
          <c:overlay val="0"/>
        </c:title>
        <c:numFmt formatCode="0.000" sourceLinked="1"/>
        <c:majorTickMark val="out"/>
        <c:minorTickMark val="none"/>
        <c:tickLblPos val="nextTo"/>
        <c:crossAx val="108545152"/>
        <c:crosses val="autoZero"/>
        <c:crossBetween val="midCat"/>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'BLM SCALING TO RADS'!$Y$16</c:f>
              <c:strCache>
                <c:ptCount val="1"/>
                <c:pt idx="0">
                  <c:v>Rad/Sec per bit</c:v>
                </c:pt>
              </c:strCache>
            </c:strRef>
          </c:tx>
          <c:xVal>
            <c:numRef>
              <c:f>'BLM SCALING TO RADS'!$X$18:$X$102</c:f>
              <c:numCache>
                <c:formatCode>General</c:formatCode>
                <c:ptCount val="85"/>
                <c:pt idx="0">
                  <c:v>4.4091514467505724E-10</c:v>
                </c:pt>
                <c:pt idx="1">
                  <c:v>4.8373190945107878E-10</c:v>
                </c:pt>
                <c:pt idx="2">
                  <c:v>5.3070656122197096E-10</c:v>
                </c:pt>
                <c:pt idx="3">
                  <c:v>5.8224286763230925E-10</c:v>
                </c:pt>
                <c:pt idx="4">
                  <c:v>6.3878380574025834E-10</c:v>
                </c:pt>
                <c:pt idx="5">
                  <c:v>7.0081536959881039E-10</c:v>
                </c:pt>
                <c:pt idx="6">
                  <c:v>7.688707475868968E-10</c:v>
                </c:pt>
                <c:pt idx="7">
                  <c:v>8.4353490539634298E-10</c:v>
                </c:pt>
                <c:pt idx="8">
                  <c:v>9.254496140674102E-10</c:v>
                </c:pt>
                <c:pt idx="9">
                  <c:v>1.0153189662911541E-9</c:v>
                </c:pt>
                <c:pt idx="10">
                  <c:v>1.1139154283935426E-9</c:v>
                </c:pt>
                <c:pt idx="11">
                  <c:v>1.2220864800208504E-9</c:v>
                </c:pt>
                <c:pt idx="12">
                  <c:v>1.340761898597306E-9</c:v>
                </c:pt>
                <c:pt idx="13">
                  <c:v>1.4709617511680322E-9</c:v>
                </c:pt>
                <c:pt idx="14">
                  <c:v>1.6138051623207716E-9</c:v>
                </c:pt>
                <c:pt idx="15">
                  <c:v>1.7705199335503782E-9</c:v>
                </c:pt>
                <c:pt idx="16">
                  <c:v>1.9424530967488255E-9</c:v>
                </c:pt>
                <c:pt idx="17">
                  <c:v>2.1310824925325567E-9</c:v>
                </c:pt>
                <c:pt idx="18">
                  <c:v>2.3380294729278661E-9</c:v>
                </c:pt>
                <c:pt idx="19">
                  <c:v>2.5650728375996285E-9</c:v>
                </c:pt>
                <c:pt idx="20">
                  <c:v>2.8141641234111198E-9</c:v>
                </c:pt>
                <c:pt idx="21">
                  <c:v>3.0874443787355609E-9</c:v>
                </c:pt>
                <c:pt idx="22">
                  <c:v>3.3872625667018632E-9</c:v>
                </c:pt>
                <c:pt idx="23">
                  <c:v>3.7161957555583741E-9</c:v>
                </c:pt>
                <c:pt idx="24">
                  <c:v>4.0770712696999046E-9</c:v>
                </c:pt>
                <c:pt idx="25">
                  <c:v>4.4729909917554364E-9</c:v>
                </c:pt>
                <c:pt idx="26">
                  <c:v>4.9073580246238579E-9</c:v>
                </c:pt>
                <c:pt idx="27">
                  <c:v>5.3839059426294884E-9</c:v>
                </c:pt>
                <c:pt idx="28">
                  <c:v>5.9067308832236231E-9</c:v>
                </c:pt>
                <c:pt idx="29">
                  <c:v>6.4803267550747554E-9</c:v>
                </c:pt>
                <c:pt idx="30">
                  <c:v>7.1096238651758183E-9</c:v>
                </c:pt>
                <c:pt idx="31">
                  <c:v>7.8000312969857741E-9</c:v>
                </c:pt>
                <c:pt idx="32">
                  <c:v>8.5574834038640439E-9</c:v>
                </c:pt>
                <c:pt idx="33">
                  <c:v>9.3884908174288117E-9</c:v>
                </c:pt>
                <c:pt idx="34">
                  <c:v>1.0300196409279042E-8</c:v>
                </c:pt>
                <c:pt idx="35">
                  <c:v>1.1300436687094767E-8</c:v>
                </c:pt>
                <c:pt idx="36">
                  <c:v>1.2397809152842668E-8</c:v>
                </c:pt>
                <c:pt idx="37">
                  <c:v>1.3601746202059933E-8</c:v>
                </c:pt>
                <c:pt idx="38">
                  <c:v>1.4922596199412474E-8</c:v>
                </c:pt>
                <c:pt idx="39">
                  <c:v>1.6371712427408454E-8</c:v>
                </c:pt>
                <c:pt idx="40">
                  <c:v>1.7961550672818742E-8</c:v>
                </c:pt>
                <c:pt idx="41">
                  <c:v>1.9705776289603747E-8</c:v>
                </c:pt>
                <c:pt idx="42">
                  <c:v>2.1619381658597619E-8</c:v>
                </c:pt>
                <c:pt idx="43">
                  <c:v>2.3718815053568441E-8</c:v>
                </c:pt>
                <c:pt idx="44">
                  <c:v>2.6022122021314087E-8</c:v>
                </c:pt>
                <c:pt idx="45">
                  <c:v>2.8549100491016465E-8</c:v>
                </c:pt>
                <c:pt idx="46">
                  <c:v>3.1321470946088299E-8</c:v>
                </c:pt>
                <c:pt idx="47">
                  <c:v>3.4363063121213179E-8</c:v>
                </c:pt>
                <c:pt idx="48">
                  <c:v>3.770002082932035E-8</c:v>
                </c:pt>
                <c:pt idx="49">
                  <c:v>4.1361026679073451E-8</c:v>
                </c:pt>
                <c:pt idx="50">
                  <c:v>4.5377548614417218E-8</c:v>
                </c:pt>
                <c:pt idx="51">
                  <c:v>4.978411039529671E-8</c:v>
                </c:pt>
                <c:pt idx="52">
                  <c:v>5.4618588344449312E-8</c:v>
                </c:pt>
                <c:pt idx="53">
                  <c:v>5.9922536910938484E-8</c:v>
                </c:pt>
                <c:pt idx="54">
                  <c:v>6.574154584878993E-8</c:v>
                </c:pt>
                <c:pt idx="55">
                  <c:v>7.212563208083407E-8</c:v>
                </c:pt>
                <c:pt idx="56">
                  <c:v>7.9129669615999375E-8</c:v>
                </c:pt>
                <c:pt idx="57">
                  <c:v>8.6813861215382053E-8</c:v>
                </c:pt>
                <c:pt idx="58">
                  <c:v>9.5244255861265074E-8</c:v>
                </c:pt>
                <c:pt idx="59">
                  <c:v>1.0449331647696337E-7</c:v>
                </c:pt>
                <c:pt idx="60">
                  <c:v>1.1464054277729349E-7</c:v>
                </c:pt>
                <c:pt idx="61">
                  <c:v>1.2577315460333627E-7</c:v>
                </c:pt>
                <c:pt idx="62">
                  <c:v>1.3798684161505866E-7</c:v>
                </c:pt>
                <c:pt idx="63">
                  <c:v>1.5138658578572527E-7</c:v>
                </c:pt>
                <c:pt idx="64">
                  <c:v>1.6608756376780276E-7</c:v>
                </c:pt>
                <c:pt idx="65">
                  <c:v>1.8221613688658162E-7</c:v>
                </c:pt>
                <c:pt idx="66">
                  <c:v>1.9991093727094594E-7</c:v>
                </c:pt>
                <c:pt idx="67">
                  <c:v>2.193240594570586E-7</c:v>
                </c:pt>
                <c:pt idx="68">
                  <c:v>2.4062236770731375E-7</c:v>
                </c:pt>
                <c:pt idx="69">
                  <c:v>2.6398893028153968E-7</c:v>
                </c:pt>
                <c:pt idx="70">
                  <c:v>2.8962459298863171E-7</c:v>
                </c:pt>
                <c:pt idx="71">
                  <c:v>3.1774970554398408E-7</c:v>
                </c:pt>
                <c:pt idx="72">
                  <c:v>3.651402740705546E-7</c:v>
                </c:pt>
                <c:pt idx="73">
                  <c:v>3.8245874653005887E-7</c:v>
                </c:pt>
                <c:pt idx="74">
                  <c:v>4.1959887742481024E-7</c:v>
                </c:pt>
                <c:pt idx="75">
                  <c:v>4.6034564389893874E-7</c:v>
                </c:pt>
                <c:pt idx="76">
                  <c:v>5.0504928220334209E-7</c:v>
                </c:pt>
                <c:pt idx="77">
                  <c:v>5.5409403963016307E-7</c:v>
                </c:pt>
                <c:pt idx="78">
                  <c:v>6.0790147728605266E-7</c:v>
                </c:pt>
                <c:pt idx="79">
                  <c:v>6.6693409359396611E-7</c:v>
                </c:pt>
                <c:pt idx="80">
                  <c:v>7.316992996690886E-7</c:v>
                </c:pt>
                <c:pt idx="81">
                  <c:v>8.0275378073891185E-7</c:v>
                </c:pt>
                <c:pt idx="82">
                  <c:v>8.807082810958699E-7</c:v>
                </c:pt>
                <c:pt idx="83">
                  <c:v>9.6623285371123834E-7</c:v>
                </c:pt>
                <c:pt idx="84">
                  <c:v>1.0600626196329948E-6</c:v>
                </c:pt>
              </c:numCache>
            </c:numRef>
          </c:xVal>
          <c:yVal>
            <c:numRef>
              <c:f>'BLM SCALING TO RADS'!$Y$18:$Y$102</c:f>
              <c:numCache>
                <c:formatCode>General</c:formatCode>
                <c:ptCount val="85"/>
                <c:pt idx="0">
                  <c:v>2.446480894974288E-5</c:v>
                </c:pt>
                <c:pt idx="1">
                  <c:v>1.3597225098179678E-5</c:v>
                </c:pt>
                <c:pt idx="2">
                  <c:v>1.0076216318188026E-5</c:v>
                </c:pt>
                <c:pt idx="3">
                  <c:v>8.4003464955195688E-6</c:v>
                </c:pt>
                <c:pt idx="4">
                  <c:v>7.4700866824293166E-6</c:v>
                </c:pt>
                <c:pt idx="5">
                  <c:v>6.9196296288654467E-6</c:v>
                </c:pt>
                <c:pt idx="6">
                  <c:v>6.5928700295068048E-6</c:v>
                </c:pt>
                <c:pt idx="7">
                  <c:v>6.4124061435426717E-6</c:v>
                </c:pt>
                <c:pt idx="8">
                  <c:v>6.3358801476892627E-6</c:v>
                </c:pt>
                <c:pt idx="9">
                  <c:v>6.3385207598533577E-6</c:v>
                </c:pt>
                <c:pt idx="10">
                  <c:v>6.4052146187358264E-6</c:v>
                </c:pt>
                <c:pt idx="11">
                  <c:v>6.5265486483881253E-6</c:v>
                </c:pt>
                <c:pt idx="12">
                  <c:v>6.696685872498258E-6</c:v>
                </c:pt>
                <c:pt idx="13">
                  <c:v>6.912158663103976E-6</c:v>
                </c:pt>
                <c:pt idx="14">
                  <c:v>7.1711520238167187E-6</c:v>
                </c:pt>
                <c:pt idx="15">
                  <c:v>7.4730632845995052E-6</c:v>
                </c:pt>
                <c:pt idx="16">
                  <c:v>7.8182251941509333E-6</c:v>
                </c:pt>
                <c:pt idx="17">
                  <c:v>8.207729708940304E-6</c:v>
                </c:pt>
                <c:pt idx="18">
                  <c:v>8.6433162674008081E-6</c:v>
                </c:pt>
                <c:pt idx="19">
                  <c:v>9.1273029164324152E-6</c:v>
                </c:pt>
                <c:pt idx="20">
                  <c:v>9.6625469980125588E-6</c:v>
                </c:pt>
                <c:pt idx="21">
                  <c:v>1.0252427042881525E-5</c:v>
                </c:pt>
                <c:pt idx="22">
                  <c:v>1.0900840535993218E-5</c:v>
                </c:pt>
                <c:pt idx="23">
                  <c:v>1.1612214116509531E-5</c:v>
                </c:pt>
                <c:pt idx="24">
                  <c:v>1.2391524002709457E-5</c:v>
                </c:pt>
                <c:pt idx="25">
                  <c:v>1.3244325248537273E-5</c:v>
                </c:pt>
                <c:pt idx="26">
                  <c:v>1.4176788997414006E-5</c:v>
                </c:pt>
                <c:pt idx="27">
                  <c:v>1.5195747293904596E-5</c:v>
                </c:pt>
                <c:pt idx="28">
                  <c:v>1.6308745303092741E-5</c:v>
                </c:pt>
                <c:pt idx="29">
                  <c:v>1.7524101008122907E-5</c:v>
                </c:pt>
                <c:pt idx="30">
                  <c:v>1.8850972632423011E-5</c:v>
                </c:pt>
                <c:pt idx="31">
                  <c:v>2.0299434180658264E-5</c:v>
                </c:pt>
                <c:pt idx="32">
                  <c:v>2.188055962239387E-5</c:v>
                </c:pt>
                <c:pt idx="33">
                  <c:v>2.3606516362394301E-5</c:v>
                </c:pt>
                <c:pt idx="34">
                  <c:v>2.549066875695929E-5</c:v>
                </c:pt>
                <c:pt idx="35">
                  <c:v>2.7547692550787157E-5</c:v>
                </c:pt>
                <c:pt idx="36">
                  <c:v>2.9793701226771762E-5</c:v>
                </c:pt>
                <c:pt idx="37">
                  <c:v>3.2246385384474214E-5</c:v>
                </c:pt>
                <c:pt idx="38">
                  <c:v>3.4925166394005645E-5</c:v>
                </c:pt>
                <c:pt idx="39">
                  <c:v>3.7851365712730628E-5</c:v>
                </c:pt>
                <c:pt idx="40">
                  <c:v>4.1048391404441197E-5</c:v>
                </c:pt>
                <c:pt idx="41">
                  <c:v>4.454194356634661E-5</c:v>
                </c:pt>
                <c:pt idx="42">
                  <c:v>4.8360240550244774E-5</c:v>
                </c:pt>
                <c:pt idx="43">
                  <c:v>5.2534268062579115E-5</c:v>
                </c:pt>
                <c:pt idx="44">
                  <c:v>5.709805344580214E-5</c:v>
                </c:pt>
                <c:pt idx="45">
                  <c:v>6.2088967682803224E-5</c:v>
                </c:pt>
                <c:pt idx="46">
                  <c:v>6.7548057929533211E-5</c:v>
                </c:pt>
                <c:pt idx="47">
                  <c:v>7.3520413670980365E-5</c:v>
                </c:pt>
                <c:pt idx="48">
                  <c:v>8.0055569915206192E-5</c:v>
                </c:pt>
                <c:pt idx="49">
                  <c:v>8.7207951192384874E-5</c:v>
                </c:pt>
                <c:pt idx="50">
                  <c:v>9.5037360514148392E-5</c:v>
                </c:pt>
                <c:pt idx="51">
                  <c:v>1.0360951787684764E-4</c:v>
                </c:pt>
                <c:pt idx="52">
                  <c:v>1.1299665336478323E-4</c:v>
                </c:pt>
                <c:pt idx="53">
                  <c:v>1.2327816043066224E-4</c:v>
                </c:pt>
                <c:pt idx="54">
                  <c:v>1.3454131550560315E-4</c:v>
                </c:pt>
                <c:pt idx="55">
                  <c:v>1.4688207072556208E-4</c:v>
                </c:pt>
                <c:pt idx="56">
                  <c:v>1.6040592726133084E-4</c:v>
                </c:pt>
                <c:pt idx="57">
                  <c:v>1.7522889751208213E-4</c:v>
                </c:pt>
                <c:pt idx="58">
                  <c:v>1.9147856527541637E-4</c:v>
                </c:pt>
                <c:pt idx="59">
                  <c:v>2.0929525394837946E-4</c:v>
                </c:pt>
                <c:pt idx="60">
                  <c:v>2.288333138531658E-4</c:v>
                </c:pt>
                <c:pt idx="61">
                  <c:v>2.5026254092846447E-4</c:v>
                </c:pt>
                <c:pt idx="62">
                  <c:v>2.7376974029389827E-4</c:v>
                </c:pt>
                <c:pt idx="63">
                  <c:v>2.9956044959322483E-4</c:v>
                </c:pt>
                <c:pt idx="64">
                  <c:v>3.2786083856567254E-4</c:v>
                </c:pt>
                <c:pt idx="65">
                  <c:v>3.589198029991854E-4</c:v>
                </c:pt>
                <c:pt idx="66">
                  <c:v>3.9301127310132917E-4</c:v>
                </c:pt>
                <c:pt idx="67">
                  <c:v>4.3043675840159724E-4</c:v>
                </c:pt>
                <c:pt idx="68">
                  <c:v>4.7152815359357685E-4</c:v>
                </c:pt>
                <c:pt idx="69">
                  <c:v>5.1665083225940062E-4</c:v>
                </c:pt>
                <c:pt idx="70">
                  <c:v>5.6620705821727659E-4</c:v>
                </c:pt>
                <c:pt idx="71">
                  <c:v>6.2063974732343272E-4</c:v>
                </c:pt>
                <c:pt idx="72">
                  <c:v>7.1251239562952328E-4</c:v>
                </c:pt>
                <c:pt idx="73">
                  <c:v>7.461347563137437E-4</c:v>
                </c:pt>
                <c:pt idx="74">
                  <c:v>8.1832568235195354E-4</c:v>
                </c:pt>
                <c:pt idx="75">
                  <c:v>8.9766089572554744E-4</c:v>
                </c:pt>
                <c:pt idx="76">
                  <c:v>9.8485802500378325E-4</c:v>
                </c:pt>
                <c:pt idx="77">
                  <c:v>1.0807075979813504E-3</c:v>
                </c:pt>
                <c:pt idx="78">
                  <c:v>1.1860805126352779E-3</c:v>
                </c:pt>
                <c:pt idx="79">
                  <c:v>1.3019362792610228E-3</c:v>
                </c:pt>
                <c:pt idx="80">
                  <c:v>1.4293321138696162E-3</c:v>
                </c:pt>
                <c:pt idx="81">
                  <c:v>1.5694329712861823E-3</c:v>
                </c:pt>
                <c:pt idx="82">
                  <c:v>1.7235226156249791E-3</c:v>
                </c:pt>
                <c:pt idx="83">
                  <c:v>1.8930158360190509E-3</c:v>
                </c:pt>
                <c:pt idx="84">
                  <c:v>2.079471926755963E-3</c:v>
                </c:pt>
              </c:numCache>
            </c:numRef>
          </c:yVal>
          <c:smooth val="1"/>
        </c:ser>
        <c:ser>
          <c:idx val="1"/>
          <c:order val="1"/>
          <c:tx>
            <c:strRef>
              <c:f>'BLM SCALING TO RADS'!$Z$16</c:f>
              <c:strCache>
                <c:ptCount val="1"/>
                <c:pt idx="0">
                  <c:v>Rads per bit</c:v>
                </c:pt>
              </c:strCache>
            </c:strRef>
          </c:tx>
          <c:xVal>
            <c:numRef>
              <c:f>'BLM SCALING TO RADS'!$X$18:$X$102</c:f>
              <c:numCache>
                <c:formatCode>General</c:formatCode>
                <c:ptCount val="85"/>
                <c:pt idx="0">
                  <c:v>4.4091514467505724E-10</c:v>
                </c:pt>
                <c:pt idx="1">
                  <c:v>4.8373190945107878E-10</c:v>
                </c:pt>
                <c:pt idx="2">
                  <c:v>5.3070656122197096E-10</c:v>
                </c:pt>
                <c:pt idx="3">
                  <c:v>5.8224286763230925E-10</c:v>
                </c:pt>
                <c:pt idx="4">
                  <c:v>6.3878380574025834E-10</c:v>
                </c:pt>
                <c:pt idx="5">
                  <c:v>7.0081536959881039E-10</c:v>
                </c:pt>
                <c:pt idx="6">
                  <c:v>7.688707475868968E-10</c:v>
                </c:pt>
                <c:pt idx="7">
                  <c:v>8.4353490539634298E-10</c:v>
                </c:pt>
                <c:pt idx="8">
                  <c:v>9.254496140674102E-10</c:v>
                </c:pt>
                <c:pt idx="9">
                  <c:v>1.0153189662911541E-9</c:v>
                </c:pt>
                <c:pt idx="10">
                  <c:v>1.1139154283935426E-9</c:v>
                </c:pt>
                <c:pt idx="11">
                  <c:v>1.2220864800208504E-9</c:v>
                </c:pt>
                <c:pt idx="12">
                  <c:v>1.340761898597306E-9</c:v>
                </c:pt>
                <c:pt idx="13">
                  <c:v>1.4709617511680322E-9</c:v>
                </c:pt>
                <c:pt idx="14">
                  <c:v>1.6138051623207716E-9</c:v>
                </c:pt>
                <c:pt idx="15">
                  <c:v>1.7705199335503782E-9</c:v>
                </c:pt>
                <c:pt idx="16">
                  <c:v>1.9424530967488255E-9</c:v>
                </c:pt>
                <c:pt idx="17">
                  <c:v>2.1310824925325567E-9</c:v>
                </c:pt>
                <c:pt idx="18">
                  <c:v>2.3380294729278661E-9</c:v>
                </c:pt>
                <c:pt idx="19">
                  <c:v>2.5650728375996285E-9</c:v>
                </c:pt>
                <c:pt idx="20">
                  <c:v>2.8141641234111198E-9</c:v>
                </c:pt>
                <c:pt idx="21">
                  <c:v>3.0874443787355609E-9</c:v>
                </c:pt>
                <c:pt idx="22">
                  <c:v>3.3872625667018632E-9</c:v>
                </c:pt>
                <c:pt idx="23">
                  <c:v>3.7161957555583741E-9</c:v>
                </c:pt>
                <c:pt idx="24">
                  <c:v>4.0770712696999046E-9</c:v>
                </c:pt>
                <c:pt idx="25">
                  <c:v>4.4729909917554364E-9</c:v>
                </c:pt>
                <c:pt idx="26">
                  <c:v>4.9073580246238579E-9</c:v>
                </c:pt>
                <c:pt idx="27">
                  <c:v>5.3839059426294884E-9</c:v>
                </c:pt>
                <c:pt idx="28">
                  <c:v>5.9067308832236231E-9</c:v>
                </c:pt>
                <c:pt idx="29">
                  <c:v>6.4803267550747554E-9</c:v>
                </c:pt>
                <c:pt idx="30">
                  <c:v>7.1096238651758183E-9</c:v>
                </c:pt>
                <c:pt idx="31">
                  <c:v>7.8000312969857741E-9</c:v>
                </c:pt>
                <c:pt idx="32">
                  <c:v>8.5574834038640439E-9</c:v>
                </c:pt>
                <c:pt idx="33">
                  <c:v>9.3884908174288117E-9</c:v>
                </c:pt>
                <c:pt idx="34">
                  <c:v>1.0300196409279042E-8</c:v>
                </c:pt>
                <c:pt idx="35">
                  <c:v>1.1300436687094767E-8</c:v>
                </c:pt>
                <c:pt idx="36">
                  <c:v>1.2397809152842668E-8</c:v>
                </c:pt>
                <c:pt idx="37">
                  <c:v>1.3601746202059933E-8</c:v>
                </c:pt>
                <c:pt idx="38">
                  <c:v>1.4922596199412474E-8</c:v>
                </c:pt>
                <c:pt idx="39">
                  <c:v>1.6371712427408454E-8</c:v>
                </c:pt>
                <c:pt idx="40">
                  <c:v>1.7961550672818742E-8</c:v>
                </c:pt>
                <c:pt idx="41">
                  <c:v>1.9705776289603747E-8</c:v>
                </c:pt>
                <c:pt idx="42">
                  <c:v>2.1619381658597619E-8</c:v>
                </c:pt>
                <c:pt idx="43">
                  <c:v>2.3718815053568441E-8</c:v>
                </c:pt>
                <c:pt idx="44">
                  <c:v>2.6022122021314087E-8</c:v>
                </c:pt>
                <c:pt idx="45">
                  <c:v>2.8549100491016465E-8</c:v>
                </c:pt>
                <c:pt idx="46">
                  <c:v>3.1321470946088299E-8</c:v>
                </c:pt>
                <c:pt idx="47">
                  <c:v>3.4363063121213179E-8</c:v>
                </c:pt>
                <c:pt idx="48">
                  <c:v>3.770002082932035E-8</c:v>
                </c:pt>
                <c:pt idx="49">
                  <c:v>4.1361026679073451E-8</c:v>
                </c:pt>
                <c:pt idx="50">
                  <c:v>4.5377548614417218E-8</c:v>
                </c:pt>
                <c:pt idx="51">
                  <c:v>4.978411039529671E-8</c:v>
                </c:pt>
                <c:pt idx="52">
                  <c:v>5.4618588344449312E-8</c:v>
                </c:pt>
                <c:pt idx="53">
                  <c:v>5.9922536910938484E-8</c:v>
                </c:pt>
                <c:pt idx="54">
                  <c:v>6.574154584878993E-8</c:v>
                </c:pt>
                <c:pt idx="55">
                  <c:v>7.212563208083407E-8</c:v>
                </c:pt>
                <c:pt idx="56">
                  <c:v>7.9129669615999375E-8</c:v>
                </c:pt>
                <c:pt idx="57">
                  <c:v>8.6813861215382053E-8</c:v>
                </c:pt>
                <c:pt idx="58">
                  <c:v>9.5244255861265074E-8</c:v>
                </c:pt>
                <c:pt idx="59">
                  <c:v>1.0449331647696337E-7</c:v>
                </c:pt>
                <c:pt idx="60">
                  <c:v>1.1464054277729349E-7</c:v>
                </c:pt>
                <c:pt idx="61">
                  <c:v>1.2577315460333627E-7</c:v>
                </c:pt>
                <c:pt idx="62">
                  <c:v>1.3798684161505866E-7</c:v>
                </c:pt>
                <c:pt idx="63">
                  <c:v>1.5138658578572527E-7</c:v>
                </c:pt>
                <c:pt idx="64">
                  <c:v>1.6608756376780276E-7</c:v>
                </c:pt>
                <c:pt idx="65">
                  <c:v>1.8221613688658162E-7</c:v>
                </c:pt>
                <c:pt idx="66">
                  <c:v>1.9991093727094594E-7</c:v>
                </c:pt>
                <c:pt idx="67">
                  <c:v>2.193240594570586E-7</c:v>
                </c:pt>
                <c:pt idx="68">
                  <c:v>2.4062236770731375E-7</c:v>
                </c:pt>
                <c:pt idx="69">
                  <c:v>2.6398893028153968E-7</c:v>
                </c:pt>
                <c:pt idx="70">
                  <c:v>2.8962459298863171E-7</c:v>
                </c:pt>
                <c:pt idx="71">
                  <c:v>3.1774970554398408E-7</c:v>
                </c:pt>
                <c:pt idx="72">
                  <c:v>3.651402740705546E-7</c:v>
                </c:pt>
                <c:pt idx="73">
                  <c:v>3.8245874653005887E-7</c:v>
                </c:pt>
                <c:pt idx="74">
                  <c:v>4.1959887742481024E-7</c:v>
                </c:pt>
                <c:pt idx="75">
                  <c:v>4.6034564389893874E-7</c:v>
                </c:pt>
                <c:pt idx="76">
                  <c:v>5.0504928220334209E-7</c:v>
                </c:pt>
                <c:pt idx="77">
                  <c:v>5.5409403963016307E-7</c:v>
                </c:pt>
                <c:pt idx="78">
                  <c:v>6.0790147728605266E-7</c:v>
                </c:pt>
                <c:pt idx="79">
                  <c:v>6.6693409359396611E-7</c:v>
                </c:pt>
                <c:pt idx="80">
                  <c:v>7.316992996690886E-7</c:v>
                </c:pt>
                <c:pt idx="81">
                  <c:v>8.0275378073891185E-7</c:v>
                </c:pt>
                <c:pt idx="82">
                  <c:v>8.807082810958699E-7</c:v>
                </c:pt>
                <c:pt idx="83">
                  <c:v>9.6623285371123834E-7</c:v>
                </c:pt>
                <c:pt idx="84">
                  <c:v>1.0600626196329948E-6</c:v>
                </c:pt>
              </c:numCache>
            </c:numRef>
          </c:xVal>
          <c:yVal>
            <c:numRef>
              <c:f>'BLM SCALING TO RADS'!$Z$18:$Z$102</c:f>
              <c:numCache>
                <c:formatCode>General</c:formatCode>
                <c:ptCount val="85"/>
                <c:pt idx="0">
                  <c:v>2.5000000000000001E-4</c:v>
                </c:pt>
                <c:pt idx="1">
                  <c:v>2.5000000000000001E-4</c:v>
                </c:pt>
                <c:pt idx="2">
                  <c:v>2.5000000000000001E-4</c:v>
                </c:pt>
                <c:pt idx="3">
                  <c:v>2.5000000000000001E-4</c:v>
                </c:pt>
                <c:pt idx="4">
                  <c:v>2.5000000000000001E-4</c:v>
                </c:pt>
                <c:pt idx="5">
                  <c:v>2.5000000000000001E-4</c:v>
                </c:pt>
                <c:pt idx="6">
                  <c:v>2.5000000000000001E-4</c:v>
                </c:pt>
                <c:pt idx="7">
                  <c:v>2.5000000000000001E-4</c:v>
                </c:pt>
                <c:pt idx="8">
                  <c:v>2.5000000000000001E-4</c:v>
                </c:pt>
                <c:pt idx="9">
                  <c:v>2.5000000000000001E-4</c:v>
                </c:pt>
                <c:pt idx="10">
                  <c:v>2.5000000000000001E-4</c:v>
                </c:pt>
                <c:pt idx="11">
                  <c:v>2.5000000000000001E-4</c:v>
                </c:pt>
                <c:pt idx="12">
                  <c:v>2.5000000000000001E-4</c:v>
                </c:pt>
                <c:pt idx="13">
                  <c:v>2.5000000000000001E-4</c:v>
                </c:pt>
                <c:pt idx="14">
                  <c:v>2.5000000000000001E-4</c:v>
                </c:pt>
                <c:pt idx="15">
                  <c:v>2.5000000000000001E-4</c:v>
                </c:pt>
                <c:pt idx="16">
                  <c:v>2.5000000000000001E-4</c:v>
                </c:pt>
                <c:pt idx="17">
                  <c:v>2.5000000000000001E-4</c:v>
                </c:pt>
                <c:pt idx="18">
                  <c:v>2.5000000000000001E-4</c:v>
                </c:pt>
                <c:pt idx="19">
                  <c:v>2.5000000000000001E-4</c:v>
                </c:pt>
                <c:pt idx="20">
                  <c:v>2.5000000000000001E-4</c:v>
                </c:pt>
                <c:pt idx="21">
                  <c:v>2.5000000000000001E-4</c:v>
                </c:pt>
                <c:pt idx="22">
                  <c:v>2.5000000000000001E-4</c:v>
                </c:pt>
                <c:pt idx="23">
                  <c:v>2.5000000000000001E-4</c:v>
                </c:pt>
                <c:pt idx="24">
                  <c:v>2.5000000000000001E-4</c:v>
                </c:pt>
                <c:pt idx="25">
                  <c:v>2.5000000000000001E-4</c:v>
                </c:pt>
                <c:pt idx="26">
                  <c:v>2.4999999999999995E-4</c:v>
                </c:pt>
                <c:pt idx="27">
                  <c:v>2.5000000000000001E-4</c:v>
                </c:pt>
                <c:pt idx="28">
                  <c:v>2.5000000000000001E-4</c:v>
                </c:pt>
                <c:pt idx="29">
                  <c:v>2.5000000000000001E-4</c:v>
                </c:pt>
                <c:pt idx="30">
                  <c:v>2.5000000000000001E-4</c:v>
                </c:pt>
                <c:pt idx="31">
                  <c:v>2.5000000000000001E-4</c:v>
                </c:pt>
                <c:pt idx="32">
                  <c:v>2.5000000000000001E-4</c:v>
                </c:pt>
                <c:pt idx="33">
                  <c:v>2.5000000000000001E-4</c:v>
                </c:pt>
                <c:pt idx="34">
                  <c:v>2.5000000000000001E-4</c:v>
                </c:pt>
                <c:pt idx="35">
                  <c:v>2.5000000000000001E-4</c:v>
                </c:pt>
                <c:pt idx="36">
                  <c:v>2.5000000000000001E-4</c:v>
                </c:pt>
                <c:pt idx="37">
                  <c:v>2.5000000000000001E-4</c:v>
                </c:pt>
                <c:pt idx="38">
                  <c:v>2.5000000000000001E-4</c:v>
                </c:pt>
                <c:pt idx="39">
                  <c:v>2.5000000000000001E-4</c:v>
                </c:pt>
                <c:pt idx="40">
                  <c:v>2.5000000000000001E-4</c:v>
                </c:pt>
                <c:pt idx="41">
                  <c:v>2.5000000000000001E-4</c:v>
                </c:pt>
                <c:pt idx="42">
                  <c:v>2.5000000000000001E-4</c:v>
                </c:pt>
                <c:pt idx="43">
                  <c:v>2.5000000000000001E-4</c:v>
                </c:pt>
                <c:pt idx="44">
                  <c:v>2.5000000000000001E-4</c:v>
                </c:pt>
                <c:pt idx="45">
                  <c:v>2.5000000000000001E-4</c:v>
                </c:pt>
                <c:pt idx="46">
                  <c:v>2.5000000000000001E-4</c:v>
                </c:pt>
                <c:pt idx="47">
                  <c:v>2.5000000000000001E-4</c:v>
                </c:pt>
                <c:pt idx="48">
                  <c:v>2.5000000000000001E-4</c:v>
                </c:pt>
                <c:pt idx="49">
                  <c:v>2.5000000000000001E-4</c:v>
                </c:pt>
                <c:pt idx="50">
                  <c:v>2.5000000000000001E-4</c:v>
                </c:pt>
                <c:pt idx="51">
                  <c:v>2.5000000000000001E-4</c:v>
                </c:pt>
                <c:pt idx="52">
                  <c:v>2.5000000000000001E-4</c:v>
                </c:pt>
                <c:pt idx="53">
                  <c:v>2.5000000000000001E-4</c:v>
                </c:pt>
                <c:pt idx="54">
                  <c:v>2.5000000000000001E-4</c:v>
                </c:pt>
                <c:pt idx="55">
                  <c:v>2.4999999999999995E-4</c:v>
                </c:pt>
                <c:pt idx="56">
                  <c:v>2.5000000000000001E-4</c:v>
                </c:pt>
                <c:pt idx="57">
                  <c:v>2.5000000000000001E-4</c:v>
                </c:pt>
                <c:pt idx="58">
                  <c:v>2.5000000000000001E-4</c:v>
                </c:pt>
                <c:pt idx="59">
                  <c:v>2.5000000000000001E-4</c:v>
                </c:pt>
                <c:pt idx="60">
                  <c:v>2.5000000000000001E-4</c:v>
                </c:pt>
                <c:pt idx="61">
                  <c:v>2.5000000000000001E-4</c:v>
                </c:pt>
                <c:pt idx="62">
                  <c:v>2.5000000000000001E-4</c:v>
                </c:pt>
                <c:pt idx="63">
                  <c:v>2.5000000000000001E-4</c:v>
                </c:pt>
                <c:pt idx="64">
                  <c:v>2.5000000000000001E-4</c:v>
                </c:pt>
                <c:pt idx="65">
                  <c:v>2.5000000000000001E-4</c:v>
                </c:pt>
                <c:pt idx="66">
                  <c:v>2.5000000000000001E-4</c:v>
                </c:pt>
                <c:pt idx="67">
                  <c:v>2.5000000000000001E-4</c:v>
                </c:pt>
                <c:pt idx="68">
                  <c:v>2.5000000000000001E-4</c:v>
                </c:pt>
                <c:pt idx="69">
                  <c:v>2.5000000000000001E-4</c:v>
                </c:pt>
                <c:pt idx="70">
                  <c:v>2.5000000000000001E-4</c:v>
                </c:pt>
                <c:pt idx="71">
                  <c:v>2.5000000000000001E-4</c:v>
                </c:pt>
                <c:pt idx="72">
                  <c:v>2.5000000000000001E-4</c:v>
                </c:pt>
                <c:pt idx="73">
                  <c:v>2.5000000000000001E-4</c:v>
                </c:pt>
                <c:pt idx="74">
                  <c:v>2.5000000000000001E-4</c:v>
                </c:pt>
                <c:pt idx="75">
                  <c:v>2.5000000000000001E-4</c:v>
                </c:pt>
                <c:pt idx="76">
                  <c:v>2.5000000000000001E-4</c:v>
                </c:pt>
                <c:pt idx="77">
                  <c:v>2.5000000000000001E-4</c:v>
                </c:pt>
                <c:pt idx="78">
                  <c:v>2.5000000000000001E-4</c:v>
                </c:pt>
                <c:pt idx="79">
                  <c:v>2.5000000000000001E-4</c:v>
                </c:pt>
                <c:pt idx="80">
                  <c:v>2.5000000000000001E-4</c:v>
                </c:pt>
                <c:pt idx="81">
                  <c:v>2.5000000000000001E-4</c:v>
                </c:pt>
                <c:pt idx="82">
                  <c:v>2.5000000000000001E-4</c:v>
                </c:pt>
                <c:pt idx="83">
                  <c:v>2.5000000000000001E-4</c:v>
                </c:pt>
                <c:pt idx="84">
                  <c:v>2.5000000000000001E-4</c:v>
                </c:pt>
              </c:numCache>
            </c:numRef>
          </c:yVal>
          <c:smooth val="1"/>
        </c:ser>
        <c:dLbls>
          <c:showLegendKey val="0"/>
          <c:showVal val="0"/>
          <c:showCatName val="0"/>
          <c:showSerName val="0"/>
          <c:showPercent val="0"/>
          <c:showBubbleSize val="0"/>
        </c:dLbls>
        <c:axId val="41538304"/>
        <c:axId val="41497728"/>
      </c:scatterChart>
      <c:valAx>
        <c:axId val="41538304"/>
        <c:scaling>
          <c:orientation val="minMax"/>
        </c:scaling>
        <c:delete val="0"/>
        <c:axPos val="b"/>
        <c:numFmt formatCode="General" sourceLinked="1"/>
        <c:majorTickMark val="out"/>
        <c:minorTickMark val="none"/>
        <c:tickLblPos val="nextTo"/>
        <c:crossAx val="41497728"/>
        <c:crosses val="autoZero"/>
        <c:crossBetween val="midCat"/>
      </c:valAx>
      <c:valAx>
        <c:axId val="41497728"/>
        <c:scaling>
          <c:orientation val="minMax"/>
        </c:scaling>
        <c:delete val="0"/>
        <c:axPos val="l"/>
        <c:majorGridlines/>
        <c:numFmt formatCode="General" sourceLinked="1"/>
        <c:majorTickMark val="out"/>
        <c:minorTickMark val="none"/>
        <c:tickLblPos val="nextTo"/>
        <c:crossAx val="415383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Compare Rad/Sec to m*Rads</a:t>
            </a:r>
          </a:p>
        </c:rich>
      </c:tx>
      <c:overlay val="0"/>
    </c:title>
    <c:autoTitleDeleted val="0"/>
    <c:plotArea>
      <c:layout>
        <c:manualLayout>
          <c:layoutTarget val="inner"/>
          <c:xMode val="edge"/>
          <c:yMode val="edge"/>
          <c:x val="0.16931666646691995"/>
          <c:y val="7.6469441319835033E-2"/>
          <c:w val="0.74836774980592191"/>
          <c:h val="0.81065745353259466"/>
        </c:manualLayout>
      </c:layout>
      <c:scatterChart>
        <c:scatterStyle val="smoothMarker"/>
        <c:varyColors val="0"/>
        <c:ser>
          <c:idx val="0"/>
          <c:order val="0"/>
          <c:tx>
            <c:v>RADS/SEC</c:v>
          </c:tx>
          <c:xVal>
            <c:numRef>
              <c:f>COMPARISON!$M$6:$AF$6</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COMPARISON!$M$7:$AF$7</c:f>
              <c:numCache>
                <c:formatCode>0.000000</c:formatCode>
                <c:ptCount val="20"/>
                <c:pt idx="0">
                  <c:v>3.2301092960933031E-4</c:v>
                </c:pt>
                <c:pt idx="1">
                  <c:v>8.5022143139435184E-4</c:v>
                </c:pt>
                <c:pt idx="2">
                  <c:v>1.277809201801913E-3</c:v>
                </c:pt>
                <c:pt idx="3">
                  <c:v>2.8204089324710985E-3</c:v>
                </c:pt>
                <c:pt idx="4">
                  <c:v>6.22526941827105E-3</c:v>
                </c:pt>
                <c:pt idx="5">
                  <c:v>1.1796793271284143E-2</c:v>
                </c:pt>
                <c:pt idx="6">
                  <c:v>1.7729558956283403E-2</c:v>
                </c:pt>
                <c:pt idx="7">
                  <c:v>3.9133077441107993E-2</c:v>
                </c:pt>
                <c:pt idx="8">
                  <c:v>8.6375400188340834E-2</c:v>
                </c:pt>
                <c:pt idx="9">
                  <c:v>0.16368010302585248</c:v>
                </c:pt>
                <c:pt idx="10">
                  <c:v>0.24599702392271283</c:v>
                </c:pt>
                <c:pt idx="11">
                  <c:v>0.54297011060379219</c:v>
                </c:pt>
                <c:pt idx="12">
                  <c:v>1.1984557223819039</c:v>
                </c:pt>
                <c:pt idx="13">
                  <c:v>2.2710558293641641</c:v>
                </c:pt>
                <c:pt idx="14">
                  <c:v>3.4132002904327994</c:v>
                </c:pt>
                <c:pt idx="15">
                  <c:v>7.5336917075527321</c:v>
                </c:pt>
                <c:pt idx="16">
                  <c:v>16.628532144315518</c:v>
                </c:pt>
                <c:pt idx="17">
                  <c:v>31.510821930960578</c:v>
                </c:pt>
                <c:pt idx="18">
                  <c:v>47.358037251177173</c:v>
                </c:pt>
                <c:pt idx="19">
                  <c:v>81.011384550032204</c:v>
                </c:pt>
              </c:numCache>
            </c:numRef>
          </c:yVal>
          <c:smooth val="1"/>
        </c:ser>
        <c:ser>
          <c:idx val="1"/>
          <c:order val="1"/>
          <c:tx>
            <c:v>FIT_RADS/SEC</c:v>
          </c:tx>
          <c:xVal>
            <c:numRef>
              <c:f>COMPARISON!$M$6:$AF$6</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COMPARISON!$M$8:$AF$8</c:f>
              <c:numCache>
                <c:formatCode>0.0000</c:formatCode>
                <c:ptCount val="20"/>
                <c:pt idx="0">
                  <c:v>1.46063993576549E-3</c:v>
                </c:pt>
                <c:pt idx="1">
                  <c:v>3.408159850119477E-3</c:v>
                </c:pt>
                <c:pt idx="2">
                  <c:v>4.8687997858849674E-3</c:v>
                </c:pt>
                <c:pt idx="3">
                  <c:v>9.7375995717699348E-3</c:v>
                </c:pt>
                <c:pt idx="4">
                  <c:v>1.947519914353987E-2</c:v>
                </c:pt>
                <c:pt idx="5">
                  <c:v>3.4081598501194771E-2</c:v>
                </c:pt>
                <c:pt idx="6">
                  <c:v>4.8687997858849669E-2</c:v>
                </c:pt>
                <c:pt idx="7">
                  <c:v>9.7375995717699337E-2</c:v>
                </c:pt>
                <c:pt idx="8">
                  <c:v>0.19475199143539867</c:v>
                </c:pt>
                <c:pt idx="9">
                  <c:v>0.34081598501194771</c:v>
                </c:pt>
                <c:pt idx="10">
                  <c:v>0.48687997858849674</c:v>
                </c:pt>
                <c:pt idx="11">
                  <c:v>0.97375995717699348</c:v>
                </c:pt>
                <c:pt idx="12">
                  <c:v>1.947519914353987</c:v>
                </c:pt>
                <c:pt idx="13">
                  <c:v>3.4081598501194765</c:v>
                </c:pt>
                <c:pt idx="14">
                  <c:v>4.868799785884967</c:v>
                </c:pt>
                <c:pt idx="15">
                  <c:v>9.737599571769934</c:v>
                </c:pt>
                <c:pt idx="16">
                  <c:v>19.475199143539868</c:v>
                </c:pt>
                <c:pt idx="17">
                  <c:v>34.081598501194769</c:v>
                </c:pt>
                <c:pt idx="18">
                  <c:v>48.68799785884967</c:v>
                </c:pt>
                <c:pt idx="19">
                  <c:v>77.900796574159472</c:v>
                </c:pt>
              </c:numCache>
            </c:numRef>
          </c:yVal>
          <c:smooth val="1"/>
        </c:ser>
        <c:dLbls>
          <c:showLegendKey val="0"/>
          <c:showVal val="0"/>
          <c:showCatName val="0"/>
          <c:showSerName val="0"/>
          <c:showPercent val="0"/>
          <c:showBubbleSize val="0"/>
        </c:dLbls>
        <c:axId val="104796928"/>
        <c:axId val="104798848"/>
      </c:scatterChart>
      <c:valAx>
        <c:axId val="104796928"/>
        <c:scaling>
          <c:orientation val="minMax"/>
        </c:scaling>
        <c:delete val="0"/>
        <c:axPos val="b"/>
        <c:title>
          <c:tx>
            <c:rich>
              <a:bodyPr/>
              <a:lstStyle/>
              <a:p>
                <a:pPr>
                  <a:defRPr/>
                </a:pPr>
                <a:r>
                  <a:rPr lang="en-US" sz="1400" baseline="0"/>
                  <a:t>Rads</a:t>
                </a:r>
              </a:p>
            </c:rich>
          </c:tx>
          <c:overlay val="0"/>
        </c:title>
        <c:numFmt formatCode="General" sourceLinked="1"/>
        <c:majorTickMark val="out"/>
        <c:minorTickMark val="none"/>
        <c:tickLblPos val="nextTo"/>
        <c:crossAx val="104798848"/>
        <c:crosses val="autoZero"/>
        <c:crossBetween val="midCat"/>
      </c:valAx>
      <c:valAx>
        <c:axId val="104798848"/>
        <c:scaling>
          <c:orientation val="minMax"/>
          <c:max val="140"/>
        </c:scaling>
        <c:delete val="0"/>
        <c:axPos val="l"/>
        <c:majorGridlines/>
        <c:title>
          <c:tx>
            <c:rich>
              <a:bodyPr rot="-5400000" vert="horz"/>
              <a:lstStyle/>
              <a:p>
                <a:pPr>
                  <a:defRPr/>
                </a:pPr>
                <a:r>
                  <a:rPr lang="en-US" sz="1400" baseline="0"/>
                  <a:t>Rads/Sec</a:t>
                </a:r>
              </a:p>
            </c:rich>
          </c:tx>
          <c:overlay val="0"/>
        </c:title>
        <c:numFmt formatCode="0.000000" sourceLinked="1"/>
        <c:majorTickMark val="out"/>
        <c:minorTickMark val="none"/>
        <c:tickLblPos val="nextTo"/>
        <c:crossAx val="104796928"/>
        <c:crosses val="autoZero"/>
        <c:crossBetween val="midCat"/>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COMPARISON!$L$12</c:f>
              <c:strCache>
                <c:ptCount val="1"/>
                <c:pt idx="0">
                  <c:v>21</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COMPARISON!$M$12:$AF$12</c:f>
              <c:numCache>
                <c:formatCode>0.0000</c:formatCode>
                <c:ptCount val="20"/>
                <c:pt idx="0">
                  <c:v>1.4377747140277133E-4</c:v>
                </c:pt>
                <c:pt idx="1">
                  <c:v>3.6903054495837498E-4</c:v>
                </c:pt>
                <c:pt idx="2">
                  <c:v>5.487690482232823E-4</c:v>
                </c:pt>
                <c:pt idx="3">
                  <c:v>1.1865424197625614E-3</c:v>
                </c:pt>
                <c:pt idx="4">
                  <c:v>2.5655290116201345E-3</c:v>
                </c:pt>
                <c:pt idx="5">
                  <c:v>4.7813988819711325E-3</c:v>
                </c:pt>
                <c:pt idx="6">
                  <c:v>7.1102074055445401E-3</c:v>
                </c:pt>
                <c:pt idx="7">
                  <c:v>1.5373612501111477E-2</c:v>
                </c:pt>
                <c:pt idx="8">
                  <c:v>3.3240656404766457E-2</c:v>
                </c:pt>
                <c:pt idx="9">
                  <c:v>6.1950902386937942E-2</c:v>
                </c:pt>
                <c:pt idx="10">
                  <c:v>9.2124454747473772E-2</c:v>
                </c:pt>
                <c:pt idx="11">
                  <c:v>0.19919048606928577</c:v>
                </c:pt>
                <c:pt idx="12">
                  <c:v>0.43068748519899447</c:v>
                </c:pt>
                <c:pt idx="13">
                  <c:v>0.80267603713784841</c:v>
                </c:pt>
                <c:pt idx="14">
                  <c:v>1.1936241347757748</c:v>
                </c:pt>
                <c:pt idx="15">
                  <c:v>2.5808410181829187</c:v>
                </c:pt>
                <c:pt idx="16">
                  <c:v>5.5802661550460977</c:v>
                </c:pt>
                <c:pt idx="17">
                  <c:v>10.399990892322567</c:v>
                </c:pt>
                <c:pt idx="18">
                  <c:v>15.465367789960071</c:v>
                </c:pt>
                <c:pt idx="19">
                  <c:v>26.088087073576563</c:v>
                </c:pt>
              </c:numCache>
            </c:numRef>
          </c:yVal>
          <c:smooth val="0"/>
        </c:ser>
        <c:ser>
          <c:idx val="1"/>
          <c:order val="1"/>
          <c:tx>
            <c:strRef>
              <c:f>COMPARISON!$L$13</c:f>
              <c:strCache>
                <c:ptCount val="1"/>
                <c:pt idx="0">
                  <c:v>23</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COMPARISON!$M$13:$AF$13</c:f>
              <c:numCache>
                <c:formatCode>0.0000</c:formatCode>
                <c:ptCount val="20"/>
                <c:pt idx="0">
                  <c:v>1.0268197026972412E-4</c:v>
                </c:pt>
                <c:pt idx="1">
                  <c:v>2.6891709186640443E-4</c:v>
                </c:pt>
                <c:pt idx="2">
                  <c:v>4.0330185184529483E-4</c:v>
                </c:pt>
                <c:pt idx="3">
                  <c:v>8.8651117069748434E-4</c:v>
                </c:pt>
                <c:pt idx="4">
                  <c:v>1.9486695936940469E-3</c:v>
                </c:pt>
                <c:pt idx="5">
                  <c:v>3.6804183394146235E-3</c:v>
                </c:pt>
                <c:pt idx="6">
                  <c:v>5.5196176693324446E-3</c:v>
                </c:pt>
                <c:pt idx="7">
                  <c:v>1.2132854583864993E-2</c:v>
                </c:pt>
                <c:pt idx="8">
                  <c:v>2.6669629885980456E-2</c:v>
                </c:pt>
                <c:pt idx="9">
                  <c:v>5.037046570408682E-2</c:v>
                </c:pt>
                <c:pt idx="10">
                  <c:v>7.5541877817346725E-2</c:v>
                </c:pt>
                <c:pt idx="11">
                  <c:v>0.16605110597466732</c:v>
                </c:pt>
                <c:pt idx="12">
                  <c:v>0.36500244092527034</c:v>
                </c:pt>
                <c:pt idx="13">
                  <c:v>0.68937375625895059</c:v>
                </c:pt>
                <c:pt idx="14">
                  <c:v>1.0338714827799129</c:v>
                </c:pt>
                <c:pt idx="15">
                  <c:v>2.2725871809325322</c:v>
                </c:pt>
                <c:pt idx="16">
                  <c:v>4.9954492226170473</c:v>
                </c:pt>
                <c:pt idx="17">
                  <c:v>9.4348179866047381</c:v>
                </c:pt>
                <c:pt idx="18">
                  <c:v>14.149638237614546</c:v>
                </c:pt>
                <c:pt idx="19">
                  <c:v>24.136958366088873</c:v>
                </c:pt>
              </c:numCache>
            </c:numRef>
          </c:yVal>
          <c:smooth val="0"/>
        </c:ser>
        <c:ser>
          <c:idx val="2"/>
          <c:order val="2"/>
          <c:tx>
            <c:strRef>
              <c:f>COMPARISON!$L$14</c:f>
              <c:strCache>
                <c:ptCount val="1"/>
                <c:pt idx="0">
                  <c:v>24</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COMPARISON!$M$14:$AF$14</c:f>
              <c:numCache>
                <c:formatCode>0.0000</c:formatCode>
                <c:ptCount val="20"/>
                <c:pt idx="0">
                  <c:v>2.1729896600347276E-4</c:v>
                </c:pt>
                <c:pt idx="1">
                  <c:v>5.5833925365778199E-4</c:v>
                </c:pt>
                <c:pt idx="2">
                  <c:v>8.3065923116978121E-4</c:v>
                </c:pt>
                <c:pt idx="3">
                  <c:v>1.7976297801860963E-3</c:v>
                </c:pt>
                <c:pt idx="4">
                  <c:v>3.890250905971612E-3</c:v>
                </c:pt>
                <c:pt idx="5">
                  <c:v>7.2554681178807921E-3</c:v>
                </c:pt>
                <c:pt idx="6">
                  <c:v>1.0794192830063333E-2</c:v>
                </c:pt>
                <c:pt idx="7">
                  <c:v>2.3359714496963245E-2</c:v>
                </c:pt>
                <c:pt idx="8">
                  <c:v>5.0552762024025762E-2</c:v>
                </c:pt>
                <c:pt idx="9">
                  <c:v>9.428285270060939E-2</c:v>
                </c:pt>
                <c:pt idx="10">
                  <c:v>0.14026762657956349</c:v>
                </c:pt>
                <c:pt idx="11">
                  <c:v>0.30355319398588554</c:v>
                </c:pt>
                <c:pt idx="12">
                  <c:v>0.65691951753931943</c:v>
                </c:pt>
                <c:pt idx="13">
                  <c:v>1.2251802597626491</c:v>
                </c:pt>
                <c:pt idx="14">
                  <c:v>1.8227400025193463</c:v>
                </c:pt>
                <c:pt idx="15">
                  <c:v>3.9445919422949713</c:v>
                </c:pt>
                <c:pt idx="16">
                  <c:v>8.5364920777028566</c:v>
                </c:pt>
                <c:pt idx="17">
                  <c:v>15.920887265456752</c:v>
                </c:pt>
                <c:pt idx="18">
                  <c:v>23.686015068485304</c:v>
                </c:pt>
                <c:pt idx="19">
                  <c:v>39.979205422584812</c:v>
                </c:pt>
              </c:numCache>
            </c:numRef>
          </c:yVal>
          <c:smooth val="0"/>
        </c:ser>
        <c:ser>
          <c:idx val="3"/>
          <c:order val="3"/>
          <c:tx>
            <c:strRef>
              <c:f>COMPARISON!$L$15</c:f>
              <c:strCache>
                <c:ptCount val="1"/>
                <c:pt idx="0">
                  <c:v>25</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COMPARISON!$M$15:$AF$15</c:f>
              <c:numCache>
                <c:formatCode>0.0000</c:formatCode>
                <c:ptCount val="20"/>
                <c:pt idx="0">
                  <c:v>2.529745898744602E-4</c:v>
                </c:pt>
                <c:pt idx="1">
                  <c:v>6.5202720175811446E-4</c:v>
                </c:pt>
                <c:pt idx="2">
                  <c:v>9.7131037604250526E-4</c:v>
                </c:pt>
                <c:pt idx="3">
                  <c:v>2.1073583733798736E-3</c:v>
                </c:pt>
                <c:pt idx="4">
                  <c:v>4.5721320634383158E-3</c:v>
                </c:pt>
                <c:pt idx="5">
                  <c:v>8.5447057732858517E-3</c:v>
                </c:pt>
                <c:pt idx="6">
                  <c:v>1.2728857562144782E-2</c:v>
                </c:pt>
                <c:pt idx="7">
                  <c:v>2.7616573681049281E-2</c:v>
                </c:pt>
                <c:pt idx="8">
                  <c:v>5.9917014402690642E-2</c:v>
                </c:pt>
                <c:pt idx="9">
                  <c:v>0.11197691837879856</c:v>
                </c:pt>
                <c:pt idx="10">
                  <c:v>0.16680951715713935</c:v>
                </c:pt>
                <c:pt idx="11">
                  <c:v>0.36191050915445949</c:v>
                </c:pt>
                <c:pt idx="12">
                  <c:v>0.78520230061605834</c:v>
                </c:pt>
                <c:pt idx="13">
                  <c:v>1.4674385031271053</c:v>
                </c:pt>
                <c:pt idx="14">
                  <c:v>2.1860104002538283</c:v>
                </c:pt>
                <c:pt idx="15">
                  <c:v>4.7427757747630785</c:v>
                </c:pt>
                <c:pt idx="16">
                  <c:v>10.289942832416333</c:v>
                </c:pt>
                <c:pt idx="17">
                  <c:v>19.23053243147324</c:v>
                </c:pt>
                <c:pt idx="18">
                  <c:v>28.647295139139374</c:v>
                </c:pt>
                <c:pt idx="19">
                  <c:v>48.436605554164643</c:v>
                </c:pt>
              </c:numCache>
            </c:numRef>
          </c:yVal>
          <c:smooth val="0"/>
        </c:ser>
        <c:ser>
          <c:idx val="4"/>
          <c:order val="4"/>
          <c:tx>
            <c:strRef>
              <c:f>COMPARISON!$L$16</c:f>
              <c:strCache>
                <c:ptCount val="1"/>
                <c:pt idx="0">
                  <c:v>26</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COMPARISON!$M$16:$AF$16</c:f>
              <c:numCache>
                <c:formatCode>0.0000</c:formatCode>
                <c:ptCount val="20"/>
                <c:pt idx="0">
                  <c:v>3.2175890270670431E-4</c:v>
                </c:pt>
                <c:pt idx="1">
                  <c:v>8.2012935315619586E-4</c:v>
                </c:pt>
                <c:pt idx="2">
                  <c:v>1.2160137729438534E-3</c:v>
                </c:pt>
                <c:pt idx="3">
                  <c:v>2.6143386528273481E-3</c:v>
                </c:pt>
                <c:pt idx="4">
                  <c:v>5.6206325485284765E-3</c:v>
                </c:pt>
                <c:pt idx="5">
                  <c:v>1.0427226848319241E-2</c:v>
                </c:pt>
                <c:pt idx="6">
                  <c:v>1.5460550719675678E-2</c:v>
                </c:pt>
                <c:pt idx="7">
                  <c:v>3.3239027583211483E-2</c:v>
                </c:pt>
                <c:pt idx="8">
                  <c:v>7.1461422992613419E-2</c:v>
                </c:pt>
                <c:pt idx="9">
                  <c:v>0.1325730621979124</c:v>
                </c:pt>
                <c:pt idx="10">
                  <c:v>0.1965673694443425</c:v>
                </c:pt>
                <c:pt idx="11">
                  <c:v>0.42260514087669626</c:v>
                </c:pt>
                <c:pt idx="12">
                  <c:v>0.90856944161315101</c:v>
                </c:pt>
                <c:pt idx="13">
                  <c:v>1.6855504417614764</c:v>
                </c:pt>
                <c:pt idx="14">
                  <c:v>2.4991820427907325</c:v>
                </c:pt>
                <c:pt idx="15">
                  <c:v>5.3730544507751441</c:v>
                </c:pt>
                <c:pt idx="16">
                  <c:v>11.551665159516343</c:v>
                </c:pt>
                <c:pt idx="17">
                  <c:v>21.430298468032433</c:v>
                </c:pt>
                <c:pt idx="18">
                  <c:v>31.774912085681482</c:v>
                </c:pt>
                <c:pt idx="19">
                  <c:v>53.393856739053575</c:v>
                </c:pt>
              </c:numCache>
            </c:numRef>
          </c:yVal>
          <c:smooth val="0"/>
        </c:ser>
        <c:ser>
          <c:idx val="5"/>
          <c:order val="5"/>
          <c:tx>
            <c:strRef>
              <c:f>COMPARISON!$L$17</c:f>
              <c:strCache>
                <c:ptCount val="1"/>
                <c:pt idx="0">
                  <c:v>61</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COMPARISON!$M$17:$AF$17</c:f>
              <c:numCache>
                <c:formatCode>0.0000</c:formatCode>
                <c:ptCount val="20"/>
                <c:pt idx="0">
                  <c:v>4.4334781222611744E-4</c:v>
                </c:pt>
                <c:pt idx="1">
                  <c:v>1.1779628178040366E-3</c:v>
                </c:pt>
                <c:pt idx="2">
                  <c:v>1.7773778116544432E-3</c:v>
                </c:pt>
                <c:pt idx="3">
                  <c:v>3.9532760918637132E-3</c:v>
                </c:pt>
                <c:pt idx="4">
                  <c:v>8.7929486663017673E-3</c:v>
                </c:pt>
                <c:pt idx="5">
                  <c:v>1.6766017448038628E-2</c:v>
                </c:pt>
                <c:pt idx="6">
                  <c:v>2.5297528030220569E-2</c:v>
                </c:pt>
                <c:pt idx="7">
                  <c:v>5.6267222471980904E-2</c:v>
                </c:pt>
                <c:pt idx="8">
                  <c:v>0.12515058075750649</c:v>
                </c:pt>
                <c:pt idx="9">
                  <c:v>0.23863176054398932</c:v>
                </c:pt>
                <c:pt idx="10">
                  <c:v>0.36006127692349765</c:v>
                </c:pt>
                <c:pt idx="11">
                  <c:v>0.8008548482680895</c:v>
                </c:pt>
                <c:pt idx="12">
                  <c:v>1.7812759357923789</c:v>
                </c:pt>
                <c:pt idx="13">
                  <c:v>3.3964605677411934</c:v>
                </c:pt>
                <c:pt idx="14">
                  <c:v>5.1247743647089532</c:v>
                </c:pt>
                <c:pt idx="15">
                  <c:v>11.398616455857296</c:v>
                </c:pt>
                <c:pt idx="16">
                  <c:v>25.353010271530266</c:v>
                </c:pt>
                <c:pt idx="17">
                  <c:v>48.342032770169517</c:v>
                </c:pt>
                <c:pt idx="18">
                  <c:v>72.941229652857359</c:v>
                </c:pt>
                <c:pt idx="19">
                  <c:v>125.42505954109927</c:v>
                </c:pt>
              </c:numCache>
            </c:numRef>
          </c:yVal>
          <c:smooth val="0"/>
        </c:ser>
        <c:ser>
          <c:idx val="6"/>
          <c:order val="6"/>
          <c:tx>
            <c:strRef>
              <c:f>COMPARISON!$L$18</c:f>
              <c:strCache>
                <c:ptCount val="1"/>
                <c:pt idx="0">
                  <c:v>62</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COMPARISON!$M$18:$AF$18</c:f>
              <c:numCache>
                <c:formatCode>0.0000</c:formatCode>
                <c:ptCount val="20"/>
                <c:pt idx="0">
                  <c:v>3.6500369754645276E-4</c:v>
                </c:pt>
                <c:pt idx="1">
                  <c:v>9.6554895395762166E-4</c:v>
                </c:pt>
                <c:pt idx="2">
                  <c:v>1.4541809567982674E-3</c:v>
                </c:pt>
                <c:pt idx="3">
                  <c:v>3.2227999813130479E-3</c:v>
                </c:pt>
                <c:pt idx="4">
                  <c:v>7.1424671537576243E-3</c:v>
                </c:pt>
                <c:pt idx="5">
                  <c:v>1.3579448802044829E-2</c:v>
                </c:pt>
                <c:pt idx="6">
                  <c:v>2.0451553254561768E-2</c:v>
                </c:pt>
                <c:pt idx="7">
                  <c:v>4.5325353174576283E-2</c:v>
                </c:pt>
                <c:pt idx="8">
                  <c:v>0.10045142365613895</c:v>
                </c:pt>
                <c:pt idx="9">
                  <c:v>0.19098092231525615</c:v>
                </c:pt>
                <c:pt idx="10">
                  <c:v>0.28762997381363647</c:v>
                </c:pt>
                <c:pt idx="11">
                  <c:v>0.63745427960535617</c:v>
                </c:pt>
                <c:pt idx="12">
                  <c:v>1.4127455257860735</c:v>
                </c:pt>
                <c:pt idx="13">
                  <c:v>2.6859494240218074</c:v>
                </c:pt>
                <c:pt idx="14">
                  <c:v>4.0452185125635971</c:v>
                </c:pt>
                <c:pt idx="15">
                  <c:v>8.9651360690358413</c:v>
                </c:pt>
                <c:pt idx="16">
                  <c:v>19.868806712592612</c:v>
                </c:pt>
                <c:pt idx="17">
                  <c:v>37.775104554654064</c:v>
                </c:pt>
                <c:pt idx="18">
                  <c:v>56.891820408778997</c:v>
                </c:pt>
                <c:pt idx="19">
                  <c:v>97.589160871358089</c:v>
                </c:pt>
              </c:numCache>
            </c:numRef>
          </c:yVal>
          <c:smooth val="0"/>
        </c:ser>
        <c:ser>
          <c:idx val="7"/>
          <c:order val="7"/>
          <c:tx>
            <c:strRef>
              <c:f>COMPARISON!$L$19</c:f>
              <c:strCache>
                <c:ptCount val="1"/>
                <c:pt idx="0">
                  <c:v>71</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COMPARISON!$M$19:$AF$19</c:f>
              <c:numCache>
                <c:formatCode>0.0000</c:formatCode>
                <c:ptCount val="20"/>
                <c:pt idx="0">
                  <c:v>2.7079620249477471E-4</c:v>
                </c:pt>
                <c:pt idx="1">
                  <c:v>7.5026093039064397E-4</c:v>
                </c:pt>
                <c:pt idx="2">
                  <c:v>1.1521648901171766E-3</c:v>
                </c:pt>
                <c:pt idx="3">
                  <c:v>2.6519586727784001E-3</c:v>
                </c:pt>
                <c:pt idx="4">
                  <c:v>6.1040610267244994E-3</c:v>
                </c:pt>
                <c:pt idx="5">
                  <c:v>1.1965295374367175E-2</c:v>
                </c:pt>
                <c:pt idx="6">
                  <c:v>1.8374931536218088E-2</c:v>
                </c:pt>
                <c:pt idx="7">
                  <c:v>4.2293910765000692E-2</c:v>
                </c:pt>
                <c:pt idx="8">
                  <c:v>9.7348655926802918E-2</c:v>
                </c:pt>
                <c:pt idx="9">
                  <c:v>0.1908246685873779</c:v>
                </c:pt>
                <c:pt idx="10">
                  <c:v>0.29304669136928929</c:v>
                </c:pt>
                <c:pt idx="11">
                  <c:v>0.67451084594911437</c:v>
                </c:pt>
                <c:pt idx="12">
                  <c:v>1.5525337589621633</c:v>
                </c:pt>
                <c:pt idx="13">
                  <c:v>3.0433059111512875</c:v>
                </c:pt>
                <c:pt idx="14">
                  <c:v>4.6735609954910977</c:v>
                </c:pt>
                <c:pt idx="15">
                  <c:v>10.757219492681278</c:v>
                </c:pt>
                <c:pt idx="16">
                  <c:v>24.760085794400204</c:v>
                </c:pt>
                <c:pt idx="17">
                  <c:v>48.535186448430402</c:v>
                </c:pt>
                <c:pt idx="18">
                  <c:v>74.534785827186695</c:v>
                </c:pt>
                <c:pt idx="19">
                  <c:v>131.17660155447231</c:v>
                </c:pt>
              </c:numCache>
            </c:numRef>
          </c:yVal>
          <c:smooth val="0"/>
        </c:ser>
        <c:ser>
          <c:idx val="8"/>
          <c:order val="8"/>
          <c:tx>
            <c:strRef>
              <c:f>COMPARISON!$L$20</c:f>
              <c:strCache>
                <c:ptCount val="1"/>
                <c:pt idx="0">
                  <c:v>72</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COMPARISON!$M$20:$AF$20</c:f>
              <c:numCache>
                <c:formatCode>0.0000</c:formatCode>
                <c:ptCount val="20"/>
                <c:pt idx="0">
                  <c:v>2.8379429235444819E-4</c:v>
                </c:pt>
                <c:pt idx="1">
                  <c:v>7.7302079500090031E-4</c:v>
                </c:pt>
                <c:pt idx="2">
                  <c:v>1.1786527812786805E-3</c:v>
                </c:pt>
                <c:pt idx="3">
                  <c:v>2.6754622389507693E-3</c:v>
                </c:pt>
                <c:pt idx="4">
                  <c:v>6.0731186535579532E-3</c:v>
                </c:pt>
                <c:pt idx="5">
                  <c:v>1.1771737415687288E-2</c:v>
                </c:pt>
                <c:pt idx="6">
                  <c:v>1.7948794049539214E-2</c:v>
                </c:pt>
                <c:pt idx="7">
                  <c:v>4.0742550712984119E-2</c:v>
                </c:pt>
                <c:pt idx="8">
                  <c:v>9.248283946088906E-2</c:v>
                </c:pt>
                <c:pt idx="9">
                  <c:v>0.17926270894657059</c:v>
                </c:pt>
                <c:pt idx="10">
                  <c:v>0.27332833973655363</c:v>
                </c:pt>
                <c:pt idx="11">
                  <c:v>0.62043687794714097</c:v>
                </c:pt>
                <c:pt idx="12">
                  <c:v>1.4083498252973699</c:v>
                </c:pt>
                <c:pt idx="13">
                  <c:v>2.72985351984142</c:v>
                </c:pt>
                <c:pt idx="14">
                  <c:v>4.1623064533998093</c:v>
                </c:pt>
                <c:pt idx="15">
                  <c:v>9.4481546388336337</c:v>
                </c:pt>
                <c:pt idx="16">
                  <c:v>21.446673155552709</c:v>
                </c:pt>
                <c:pt idx="17">
                  <c:v>41.570833574827333</c:v>
                </c:pt>
                <c:pt idx="18">
                  <c:v>63.384554374098443</c:v>
                </c:pt>
                <c:pt idx="19">
                  <c:v>110.50598858846799</c:v>
                </c:pt>
              </c:numCache>
            </c:numRef>
          </c:yVal>
          <c:smooth val="0"/>
        </c:ser>
        <c:dLbls>
          <c:showLegendKey val="0"/>
          <c:showVal val="0"/>
          <c:showCatName val="0"/>
          <c:showSerName val="0"/>
          <c:showPercent val="0"/>
          <c:showBubbleSize val="0"/>
        </c:dLbls>
        <c:axId val="104999552"/>
        <c:axId val="105005824"/>
      </c:scatterChart>
      <c:valAx>
        <c:axId val="104999552"/>
        <c:scaling>
          <c:orientation val="minMax"/>
        </c:scaling>
        <c:delete val="0"/>
        <c:axPos val="b"/>
        <c:title>
          <c:tx>
            <c:rich>
              <a:bodyPr/>
              <a:lstStyle/>
              <a:p>
                <a:pPr>
                  <a:defRPr/>
                </a:pPr>
                <a:r>
                  <a:rPr lang="en-US" baseline="0"/>
                  <a:t>Rads, Qsum/70E-9</a:t>
                </a:r>
              </a:p>
            </c:rich>
          </c:tx>
          <c:overlay val="0"/>
        </c:title>
        <c:numFmt formatCode="General" sourceLinked="1"/>
        <c:majorTickMark val="out"/>
        <c:minorTickMark val="none"/>
        <c:tickLblPos val="nextTo"/>
        <c:crossAx val="105005824"/>
        <c:crosses val="autoZero"/>
        <c:crossBetween val="midCat"/>
      </c:valAx>
      <c:valAx>
        <c:axId val="105005824"/>
        <c:scaling>
          <c:orientation val="minMax"/>
          <c:max val="140"/>
          <c:min val="0"/>
        </c:scaling>
        <c:delete val="0"/>
        <c:axPos val="l"/>
        <c:majorGridlines/>
        <c:title>
          <c:tx>
            <c:rich>
              <a:bodyPr rot="-5400000" vert="horz"/>
              <a:lstStyle/>
              <a:p>
                <a:pPr>
                  <a:defRPr/>
                </a:pPr>
                <a:r>
                  <a:rPr lang="en-US"/>
                  <a:t>Rads/Sec, based on C1, C2, Q sum</a:t>
                </a:r>
              </a:p>
            </c:rich>
          </c:tx>
          <c:overlay val="0"/>
        </c:title>
        <c:numFmt formatCode="0.0000" sourceLinked="1"/>
        <c:majorTickMark val="out"/>
        <c:minorTickMark val="none"/>
        <c:tickLblPos val="nextTo"/>
        <c:crossAx val="104999552"/>
        <c:crosses val="autoZero"/>
        <c:crossBetween val="midCat"/>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COMPARISON!$L$21</c:f>
              <c:strCache>
                <c:ptCount val="1"/>
                <c:pt idx="0">
                  <c:v>L01</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COMPARISON!$M$21:$AF$21</c:f>
              <c:numCache>
                <c:formatCode>0.0000</c:formatCode>
                <c:ptCount val="20"/>
                <c:pt idx="0">
                  <c:v>3.3866497475311581E-4</c:v>
                </c:pt>
                <c:pt idx="1">
                  <c:v>8.7470995663828431E-4</c:v>
                </c:pt>
                <c:pt idx="2">
                  <c:v>1.3041794036471612E-3</c:v>
                </c:pt>
                <c:pt idx="3">
                  <c:v>2.834379742616396E-3</c:v>
                </c:pt>
                <c:pt idx="4">
                  <c:v>6.1599719355234245E-3</c:v>
                </c:pt>
                <c:pt idx="5">
                  <c:v>1.1528021784892342E-2</c:v>
                </c:pt>
                <c:pt idx="6">
                  <c:v>1.7188107283509106E-2</c:v>
                </c:pt>
                <c:pt idx="7">
                  <c:v>3.7355001131022192E-2</c:v>
                </c:pt>
                <c:pt idx="8">
                  <c:v>8.1183814278228433E-2</c:v>
                </c:pt>
                <c:pt idx="9">
                  <c:v>0.15193068886937186</c:v>
                </c:pt>
                <c:pt idx="10">
                  <c:v>0.22652637448746665</c:v>
                </c:pt>
                <c:pt idx="11">
                  <c:v>0.49231092380394625</c:v>
                </c:pt>
                <c:pt idx="12">
                  <c:v>1.0699418389804454</c:v>
                </c:pt>
                <c:pt idx="13">
                  <c:v>2.002332633563586</c:v>
                </c:pt>
                <c:pt idx="14">
                  <c:v>2.985447873464746</c:v>
                </c:pt>
                <c:pt idx="15">
                  <c:v>6.4882890739738999</c:v>
                </c:pt>
                <c:pt idx="16">
                  <c:v>14.101031701683205</c:v>
                </c:pt>
                <c:pt idx="17">
                  <c:v>26.389243708891893</c:v>
                </c:pt>
                <c:pt idx="18">
                  <c:v>39.345965896206486</c:v>
                </c:pt>
                <c:pt idx="19">
                  <c:v>66.602768991278097</c:v>
                </c:pt>
              </c:numCache>
            </c:numRef>
          </c:yVal>
          <c:smooth val="0"/>
        </c:ser>
        <c:ser>
          <c:idx val="1"/>
          <c:order val="1"/>
          <c:tx>
            <c:strRef>
              <c:f>COMPARISON!$L$22</c:f>
              <c:strCache>
                <c:ptCount val="1"/>
                <c:pt idx="0">
                  <c:v>L02</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COMPARISON!$M$22:$AF$22</c:f>
              <c:numCache>
                <c:formatCode>0.0000</c:formatCode>
                <c:ptCount val="20"/>
                <c:pt idx="0">
                  <c:v>3.2301092960933031E-4</c:v>
                </c:pt>
                <c:pt idx="1">
                  <c:v>8.5022143139435184E-4</c:v>
                </c:pt>
                <c:pt idx="2">
                  <c:v>1.277809201801913E-3</c:v>
                </c:pt>
                <c:pt idx="3">
                  <c:v>2.8204089324710985E-3</c:v>
                </c:pt>
                <c:pt idx="4">
                  <c:v>6.22526941827105E-3</c:v>
                </c:pt>
                <c:pt idx="5">
                  <c:v>1.1796793271284143E-2</c:v>
                </c:pt>
                <c:pt idx="6">
                  <c:v>1.7729558956283403E-2</c:v>
                </c:pt>
                <c:pt idx="7">
                  <c:v>3.9133077441107993E-2</c:v>
                </c:pt>
                <c:pt idx="8">
                  <c:v>8.6375400188340834E-2</c:v>
                </c:pt>
                <c:pt idx="9">
                  <c:v>0.16368010302585248</c:v>
                </c:pt>
                <c:pt idx="10">
                  <c:v>0.24599702392271283</c:v>
                </c:pt>
                <c:pt idx="11">
                  <c:v>0.54297011060379219</c:v>
                </c:pt>
                <c:pt idx="12">
                  <c:v>1.1984557223819039</c:v>
                </c:pt>
                <c:pt idx="13">
                  <c:v>2.2710558293641641</c:v>
                </c:pt>
                <c:pt idx="14">
                  <c:v>3.4132002904327994</c:v>
                </c:pt>
                <c:pt idx="15">
                  <c:v>7.5336917075527321</c:v>
                </c:pt>
                <c:pt idx="16">
                  <c:v>16.628532144315518</c:v>
                </c:pt>
                <c:pt idx="17">
                  <c:v>31.510821930960578</c:v>
                </c:pt>
                <c:pt idx="18">
                  <c:v>47.358037251177173</c:v>
                </c:pt>
                <c:pt idx="19">
                  <c:v>81.011384550032204</c:v>
                </c:pt>
              </c:numCache>
            </c:numRef>
          </c:yVal>
          <c:smooth val="0"/>
        </c:ser>
        <c:ser>
          <c:idx val="2"/>
          <c:order val="2"/>
          <c:tx>
            <c:strRef>
              <c:f>COMPARISON!$L$23</c:f>
              <c:strCache>
                <c:ptCount val="1"/>
                <c:pt idx="0">
                  <c:v>L03</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COMPARISON!$M$23:$AF$23</c:f>
              <c:numCache>
                <c:formatCode>0.0000</c:formatCode>
                <c:ptCount val="20"/>
                <c:pt idx="0">
                  <c:v>3.2448083891184281E-4</c:v>
                </c:pt>
                <c:pt idx="1">
                  <c:v>8.4365169927760821E-4</c:v>
                </c:pt>
                <c:pt idx="2">
                  <c:v>1.2613887401981708E-3</c:v>
                </c:pt>
                <c:pt idx="3">
                  <c:v>2.7562966941215555E-3</c:v>
                </c:pt>
                <c:pt idx="4">
                  <c:v>6.0228629160205506E-3</c:v>
                </c:pt>
                <c:pt idx="5">
                  <c:v>1.1320912060920308E-2</c:v>
                </c:pt>
                <c:pt idx="6">
                  <c:v>1.692650060996281E-2</c:v>
                </c:pt>
                <c:pt idx="7">
                  <c:v>3.698658168373798E-2</c:v>
                </c:pt>
                <c:pt idx="8">
                  <c:v>8.082043986354881E-2</c:v>
                </c:pt>
                <c:pt idx="9">
                  <c:v>0.15191464676813046</c:v>
                </c:pt>
                <c:pt idx="10">
                  <c:v>0.22713570667679936</c:v>
                </c:pt>
                <c:pt idx="11">
                  <c:v>0.49632074354165495</c:v>
                </c:pt>
                <c:pt idx="12">
                  <c:v>1.0845246838281553</c:v>
                </c:pt>
                <c:pt idx="13">
                  <c:v>2.0385336250734776</c:v>
                </c:pt>
                <c:pt idx="14">
                  <c:v>3.0479205617494016</c:v>
                </c:pt>
                <c:pt idx="15">
                  <c:v>6.6600985886199959</c:v>
                </c:pt>
                <c:pt idx="16">
                  <c:v>14.553172338808817</c:v>
                </c:pt>
                <c:pt idx="17">
                  <c:v>27.354961677250081</c:v>
                </c:pt>
                <c:pt idx="18">
                  <c:v>40.899865048314908</c:v>
                </c:pt>
                <c:pt idx="19">
                  <c:v>69.488302215300422</c:v>
                </c:pt>
              </c:numCache>
            </c:numRef>
          </c:yVal>
          <c:smooth val="0"/>
        </c:ser>
        <c:ser>
          <c:idx val="3"/>
          <c:order val="3"/>
          <c:tx>
            <c:strRef>
              <c:f>COMPARISON!$L$24</c:f>
              <c:strCache>
                <c:ptCount val="1"/>
                <c:pt idx="0">
                  <c:v>L04</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COMPARISON!$M$24:$AF$24</c:f>
              <c:numCache>
                <c:formatCode>0.0000</c:formatCode>
                <c:ptCount val="20"/>
                <c:pt idx="0">
                  <c:v>3.4568552634034217E-4</c:v>
                </c:pt>
                <c:pt idx="1">
                  <c:v>9.1441848337353007E-4</c:v>
                </c:pt>
                <c:pt idx="2">
                  <c:v>1.3771574010339415E-3</c:v>
                </c:pt>
                <c:pt idx="3">
                  <c:v>3.0520219554791192E-3</c:v>
                </c:pt>
                <c:pt idx="4">
                  <c:v>6.7638150945804974E-3</c:v>
                </c:pt>
                <c:pt idx="5">
                  <c:v>1.2859286610548182E-2</c:v>
                </c:pt>
                <c:pt idx="6">
                  <c:v>1.9366692657391448E-2</c:v>
                </c:pt>
                <c:pt idx="7">
                  <c:v>4.291998224095385E-2</c:v>
                </c:pt>
                <c:pt idx="8">
                  <c:v>9.5118196387587117E-2</c:v>
                </c:pt>
                <c:pt idx="9">
                  <c:v>0.18083760897107343</c:v>
                </c:pt>
                <c:pt idx="10">
                  <c:v>0.27234997553966089</c:v>
                </c:pt>
                <c:pt idx="11">
                  <c:v>0.60357523714950134</c:v>
                </c:pt>
                <c:pt idx="12">
                  <c:v>1.33762841791415</c:v>
                </c:pt>
                <c:pt idx="13">
                  <c:v>2.54308359466456</c:v>
                </c:pt>
                <c:pt idx="14">
                  <c:v>3.8300039396837935</c:v>
                </c:pt>
                <c:pt idx="15">
                  <c:v>8.4879594044300593</c:v>
                </c:pt>
                <c:pt idx="16">
                  <c:v>18.81080437144422</c:v>
                </c:pt>
                <c:pt idx="17">
                  <c:v>35.762882545557943</c:v>
                </c:pt>
                <c:pt idx="18">
                  <c:v>53.860589298482118</c:v>
                </c:pt>
                <c:pt idx="19">
                  <c:v>92.387988804512617</c:v>
                </c:pt>
              </c:numCache>
            </c:numRef>
          </c:yVal>
          <c:smooth val="0"/>
        </c:ser>
        <c:ser>
          <c:idx val="4"/>
          <c:order val="4"/>
          <c:tx>
            <c:strRef>
              <c:f>COMPARISON!$L$25</c:f>
              <c:strCache>
                <c:ptCount val="1"/>
                <c:pt idx="0">
                  <c:v>L05</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COMPARISON!$M$25:$AF$25</c:f>
              <c:numCache>
                <c:formatCode>0.0000</c:formatCode>
                <c:ptCount val="20"/>
                <c:pt idx="0">
                  <c:v>3.0596486095870883E-4</c:v>
                </c:pt>
                <c:pt idx="1">
                  <c:v>8.0923277386918543E-4</c:v>
                </c:pt>
                <c:pt idx="2">
                  <c:v>1.2186696499231452E-3</c:v>
                </c:pt>
                <c:pt idx="3">
                  <c:v>2.7004705137504345E-3</c:v>
                </c:pt>
                <c:pt idx="4">
                  <c:v>5.9840178969710646E-3</c:v>
                </c:pt>
                <c:pt idx="5">
                  <c:v>1.1375674523614722E-2</c:v>
                </c:pt>
                <c:pt idx="6">
                  <c:v>1.7131275125016457E-2</c:v>
                </c:pt>
                <c:pt idx="7">
                  <c:v>3.7961479832513058E-2</c:v>
                </c:pt>
                <c:pt idx="8">
                  <c:v>8.4119479756059143E-2</c:v>
                </c:pt>
                <c:pt idx="9">
                  <c:v>0.15991192527767828</c:v>
                </c:pt>
                <c:pt idx="10">
                  <c:v>0.24082046141668886</c:v>
                </c:pt>
                <c:pt idx="11">
                  <c:v>0.53363809889296687</c:v>
                </c:pt>
                <c:pt idx="12">
                  <c:v>1.1824976121832329</c:v>
                </c:pt>
                <c:pt idx="13">
                  <c:v>2.2479391259770396</c:v>
                </c:pt>
                <c:pt idx="14">
                  <c:v>3.3852993553444826</c:v>
                </c:pt>
                <c:pt idx="15">
                  <c:v>7.5015416112994124</c:v>
                </c:pt>
                <c:pt idx="16">
                  <c:v>16.622791853611457</c:v>
                </c:pt>
                <c:pt idx="17">
                  <c:v>31.600084267159929</c:v>
                </c:pt>
                <c:pt idx="18">
                  <c:v>47.588363787187568</c:v>
                </c:pt>
                <c:pt idx="19">
                  <c:v>81.622680892979375</c:v>
                </c:pt>
              </c:numCache>
            </c:numRef>
          </c:yVal>
          <c:smooth val="0"/>
        </c:ser>
        <c:ser>
          <c:idx val="5"/>
          <c:order val="5"/>
          <c:tx>
            <c:strRef>
              <c:f>COMPARISON!$L$26</c:f>
              <c:strCache>
                <c:ptCount val="1"/>
                <c:pt idx="0">
                  <c:v>L06</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COMPARISON!$M$26:$AF$26</c:f>
              <c:numCache>
                <c:formatCode>0.0000</c:formatCode>
                <c:ptCount val="20"/>
                <c:pt idx="0">
                  <c:v>6.0506846677592057E-5</c:v>
                </c:pt>
                <c:pt idx="1">
                  <c:v>1.5737576238659593E-4</c:v>
                </c:pt>
                <c:pt idx="2">
                  <c:v>2.3533722405484292E-4</c:v>
                </c:pt>
                <c:pt idx="3">
                  <c:v>5.1439634594435939E-4</c:v>
                </c:pt>
                <c:pt idx="4">
                  <c:v>1.1243593179260411E-3</c:v>
                </c:pt>
                <c:pt idx="5">
                  <c:v>2.1139207756300307E-3</c:v>
                </c:pt>
                <c:pt idx="6">
                  <c:v>3.1611236677383395E-3</c:v>
                </c:pt>
                <c:pt idx="7">
                  <c:v>6.9095336290016778E-3</c:v>
                </c:pt>
                <c:pt idx="8">
                  <c:v>1.5102748259280338E-2</c:v>
                </c:pt>
                <c:pt idx="9">
                  <c:v>2.8394849231376262E-2</c:v>
                </c:pt>
                <c:pt idx="10">
                  <c:v>4.2461208093483756E-2</c:v>
                </c:pt>
                <c:pt idx="11">
                  <c:v>9.2811030534553959E-2</c:v>
                </c:pt>
                <c:pt idx="12">
                  <c:v>0.20286486832690445</c:v>
                </c:pt>
                <c:pt idx="13">
                  <c:v>0.38140855237694044</c:v>
                </c:pt>
                <c:pt idx="14">
                  <c:v>0.57035231210934378</c:v>
                </c:pt>
                <c:pt idx="15">
                  <c:v>1.2466669751385928</c:v>
                </c:pt>
                <c:pt idx="16">
                  <c:v>2.7249447646724843</c:v>
                </c:pt>
                <c:pt idx="17">
                  <c:v>5.1231997268549163</c:v>
                </c:pt>
                <c:pt idx="18">
                  <c:v>7.6611517791081285</c:v>
                </c:pt>
                <c:pt idx="19">
                  <c:v>13.01883732715102</c:v>
                </c:pt>
              </c:numCache>
            </c:numRef>
          </c:yVal>
          <c:smooth val="0"/>
        </c:ser>
        <c:ser>
          <c:idx val="6"/>
          <c:order val="6"/>
          <c:tx>
            <c:strRef>
              <c:f>COMPARISON!$L$27</c:f>
              <c:strCache>
                <c:ptCount val="1"/>
                <c:pt idx="0">
                  <c:v>L07</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COMPARISON!$M$27:$AF$27</c:f>
              <c:numCache>
                <c:formatCode>0.0000</c:formatCode>
                <c:ptCount val="20"/>
                <c:pt idx="0">
                  <c:v>1.1904301594819867E-4</c:v>
                </c:pt>
                <c:pt idx="1">
                  <c:v>3.0760424562406986E-4</c:v>
                </c:pt>
                <c:pt idx="2">
                  <c:v>4.5871983368331223E-4</c:v>
                </c:pt>
                <c:pt idx="3">
                  <c:v>9.9730369205544198E-4</c:v>
                </c:pt>
                <c:pt idx="4">
                  <c:v>2.1682399171649388E-3</c:v>
                </c:pt>
                <c:pt idx="5">
                  <c:v>4.0589334421669487E-3</c:v>
                </c:pt>
                <c:pt idx="6">
                  <c:v>6.0529505038040025E-3</c:v>
                </c:pt>
                <c:pt idx="7">
                  <c:v>1.3159731587799853E-2</c:v>
                </c:pt>
                <c:pt idx="8">
                  <c:v>2.8610598311369487E-2</c:v>
                </c:pt>
                <c:pt idx="9">
                  <c:v>5.3558885881164441E-2</c:v>
                </c:pt>
                <c:pt idx="10">
                  <c:v>7.9870559568599092E-2</c:v>
                </c:pt>
                <c:pt idx="11">
                  <c:v>0.17364674054902554</c:v>
                </c:pt>
                <c:pt idx="12">
                  <c:v>0.37752571994193368</c:v>
                </c:pt>
                <c:pt idx="13">
                  <c:v>0.70672611357237636</c:v>
                </c:pt>
                <c:pt idx="14">
                  <c:v>1.0539168099577312</c:v>
                </c:pt>
                <c:pt idx="15">
                  <c:v>2.2913226080731821</c:v>
                </c:pt>
                <c:pt idx="16">
                  <c:v>4.981568985959945</c:v>
                </c:pt>
                <c:pt idx="17">
                  <c:v>9.325470300359008</c:v>
                </c:pt>
                <c:pt idx="18">
                  <c:v>13.906759240336763</c:v>
                </c:pt>
                <c:pt idx="19">
                  <c:v>23.546478552584432</c:v>
                </c:pt>
              </c:numCache>
            </c:numRef>
          </c:yVal>
          <c:smooth val="0"/>
        </c:ser>
        <c:ser>
          <c:idx val="7"/>
          <c:order val="7"/>
          <c:tx>
            <c:strRef>
              <c:f>COMPARISON!$L$28</c:f>
              <c:strCache>
                <c:ptCount val="1"/>
                <c:pt idx="0">
                  <c:v>L08</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COMPARISON!$M$28:$AF$28</c:f>
              <c:numCache>
                <c:formatCode>0.0000</c:formatCode>
                <c:ptCount val="20"/>
                <c:pt idx="0">
                  <c:v>1.4021152513301932E-4</c:v>
                </c:pt>
                <c:pt idx="1">
                  <c:v>3.6134975538815623E-4</c:v>
                </c:pt>
                <c:pt idx="2">
                  <c:v>5.3827131442126105E-4</c:v>
                </c:pt>
                <c:pt idx="3">
                  <c:v>1.167736853435379E-3</c:v>
                </c:pt>
                <c:pt idx="4">
                  <c:v>2.5333123321596494E-3</c:v>
                </c:pt>
                <c:pt idx="5">
                  <c:v>4.7341010073911225E-3</c:v>
                </c:pt>
                <c:pt idx="6">
                  <c:v>7.0519786822995801E-3</c:v>
                </c:pt>
                <c:pt idx="7">
                  <c:v>1.5298707503697849E-2</c:v>
                </c:pt>
                <c:pt idx="8">
                  <c:v>3.3189330516719753E-2</c:v>
                </c:pt>
                <c:pt idx="9">
                  <c:v>6.2022215357825101E-2</c:v>
                </c:pt>
                <c:pt idx="10">
                  <c:v>9.2389101932872877E-2</c:v>
                </c:pt>
                <c:pt idx="11">
                  <c:v>0.20043081675049129</c:v>
                </c:pt>
                <c:pt idx="12">
                  <c:v>0.43481873362571499</c:v>
                </c:pt>
                <c:pt idx="13">
                  <c:v>0.81256297486823781</c:v>
                </c:pt>
                <c:pt idx="14">
                  <c:v>1.2104044184630767</c:v>
                </c:pt>
                <c:pt idx="15">
                  <c:v>2.6258762247437417</c:v>
                </c:pt>
                <c:pt idx="16">
                  <c:v>5.6966298556888511</c:v>
                </c:pt>
                <c:pt idx="17">
                  <c:v>10.645517647466841</c:v>
                </c:pt>
                <c:pt idx="18">
                  <c:v>15.857702105378326</c:v>
                </c:pt>
                <c:pt idx="19">
                  <c:v>26.810536394051901</c:v>
                </c:pt>
              </c:numCache>
            </c:numRef>
          </c:yVal>
          <c:smooth val="0"/>
        </c:ser>
        <c:ser>
          <c:idx val="8"/>
          <c:order val="8"/>
          <c:tx>
            <c:strRef>
              <c:f>COMPARISON!$L$29</c:f>
              <c:strCache>
                <c:ptCount val="1"/>
                <c:pt idx="0">
                  <c:v>L09</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COMPARISON!$M$29:$AF$29</c:f>
              <c:numCache>
                <c:formatCode>0.0000</c:formatCode>
                <c:ptCount val="20"/>
                <c:pt idx="0">
                  <c:v>1.7036498663784968E-4</c:v>
                </c:pt>
                <c:pt idx="1">
                  <c:v>4.460435628844363E-4</c:v>
                </c:pt>
                <c:pt idx="2">
                  <c:v>6.6886043514836988E-4</c:v>
                </c:pt>
                <c:pt idx="3">
                  <c:v>1.4698918421573266E-3</c:v>
                </c:pt>
                <c:pt idx="4">
                  <c:v>3.2302434321165798E-3</c:v>
                </c:pt>
                <c:pt idx="5">
                  <c:v>6.0997237232563789E-3</c:v>
                </c:pt>
                <c:pt idx="6">
                  <c:v>9.1467834160385217E-3</c:v>
                </c:pt>
                <c:pt idx="7">
                  <c:v>2.0101027985356255E-2</c:v>
                </c:pt>
                <c:pt idx="8">
                  <c:v>4.4174143815364532E-2</c:v>
                </c:pt>
                <c:pt idx="9">
                  <c:v>8.3414788590271363E-2</c:v>
                </c:pt>
                <c:pt idx="10">
                  <c:v>0.1250838627364147</c:v>
                </c:pt>
                <c:pt idx="11">
                  <c:v>0.27488507281941238</c:v>
                </c:pt>
                <c:pt idx="12">
                  <c:v>0.60408914152389381</c:v>
                </c:pt>
                <c:pt idx="13">
                  <c:v>1.140711820935572</c:v>
                </c:pt>
                <c:pt idx="14">
                  <c:v>1.7105436966647369</c:v>
                </c:pt>
                <c:pt idx="15">
                  <c:v>3.7591014406815746</c:v>
                </c:pt>
                <c:pt idx="16">
                  <c:v>8.2610246489972337</c:v>
                </c:pt>
                <c:pt idx="17">
                  <c:v>15.599433630572133</c:v>
                </c:pt>
                <c:pt idx="18">
                  <c:v>23.391984179168265</c:v>
                </c:pt>
                <c:pt idx="19">
                  <c:v>39.896395739205516</c:v>
                </c:pt>
              </c:numCache>
            </c:numRef>
          </c:yVal>
          <c:smooth val="0"/>
        </c:ser>
        <c:ser>
          <c:idx val="9"/>
          <c:order val="9"/>
          <c:tx>
            <c:strRef>
              <c:f>COMPARISON!$L$30</c:f>
              <c:strCache>
                <c:ptCount val="1"/>
                <c:pt idx="0">
                  <c:v>L10</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COMPARISON!$M$30:$AF$30</c:f>
              <c:numCache>
                <c:formatCode>0.0000</c:formatCode>
                <c:ptCount val="20"/>
                <c:pt idx="0">
                  <c:v>1.8491856890829532E-4</c:v>
                </c:pt>
                <c:pt idx="1">
                  <c:v>4.8337591413669844E-4</c:v>
                </c:pt>
                <c:pt idx="2">
                  <c:v>7.2435547391387384E-4</c:v>
                </c:pt>
                <c:pt idx="3">
                  <c:v>1.5897731133367873E-3</c:v>
                </c:pt>
                <c:pt idx="4">
                  <c:v>3.4891412336991016E-3</c:v>
                </c:pt>
                <c:pt idx="5">
                  <c:v>6.5816702323200265E-3</c:v>
                </c:pt>
                <c:pt idx="6">
                  <c:v>9.8628597761054124E-3</c:v>
                </c:pt>
                <c:pt idx="7">
                  <c:v>2.164642893901509E-2</c:v>
                </c:pt>
                <c:pt idx="8">
                  <c:v>4.750831872790319E-2</c:v>
                </c:pt>
                <c:pt idx="9">
                  <c:v>8.9616345746919679E-2</c:v>
                </c:pt>
                <c:pt idx="10">
                  <c:v>0.13429318403229673</c:v>
                </c:pt>
                <c:pt idx="11">
                  <c:v>0.29473884158749497</c:v>
                </c:pt>
                <c:pt idx="12">
                  <c:v>0.64687560553665835</c:v>
                </c:pt>
                <c:pt idx="13">
                  <c:v>1.2202205734334555</c:v>
                </c:pt>
                <c:pt idx="14">
                  <c:v>1.8285426019362785</c:v>
                </c:pt>
                <c:pt idx="15">
                  <c:v>4.0131785702427623</c:v>
                </c:pt>
                <c:pt idx="16">
                  <c:v>8.8078900757363883</c:v>
                </c:pt>
                <c:pt idx="17">
                  <c:v>16.61458337115295</c:v>
                </c:pt>
                <c:pt idx="18">
                  <c:v>24.897526044894306</c:v>
                </c:pt>
                <c:pt idx="19">
                  <c:v>42.426644861380588</c:v>
                </c:pt>
              </c:numCache>
            </c:numRef>
          </c:yVal>
          <c:smooth val="0"/>
        </c:ser>
        <c:ser>
          <c:idx val="10"/>
          <c:order val="10"/>
          <c:tx>
            <c:strRef>
              <c:f>COMPARISON!$L$31</c:f>
              <c:strCache>
                <c:ptCount val="1"/>
                <c:pt idx="0">
                  <c:v>L11</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COMPARISON!$M$31:$AF$31</c:f>
              <c:numCache>
                <c:formatCode>0.0000</c:formatCode>
                <c:ptCount val="20"/>
                <c:pt idx="0">
                  <c:v>1.6691057537956998E-4</c:v>
                </c:pt>
                <c:pt idx="1">
                  <c:v>4.3464712419521284E-4</c:v>
                </c:pt>
                <c:pt idx="2">
                  <c:v>6.5029187964892141E-4</c:v>
                </c:pt>
                <c:pt idx="3">
                  <c:v>1.4227895657915168E-3</c:v>
                </c:pt>
                <c:pt idx="4">
                  <c:v>3.1129562153199885E-3</c:v>
                </c:pt>
                <c:pt idx="5">
                  <c:v>5.8573313947855327E-3</c:v>
                </c:pt>
                <c:pt idx="6">
                  <c:v>8.763373390527714E-3</c:v>
                </c:pt>
                <c:pt idx="7">
                  <c:v>1.9173599750175793E-2</c:v>
                </c:pt>
                <c:pt idx="8">
                  <c:v>4.1950389535758983E-2</c:v>
                </c:pt>
                <c:pt idx="9">
                  <c:v>7.8933758349063299E-2</c:v>
                </c:pt>
                <c:pt idx="10">
                  <c:v>0.1180957591278393</c:v>
                </c:pt>
                <c:pt idx="11">
                  <c:v>0.25838461021846476</c:v>
                </c:pt>
                <c:pt idx="12">
                  <c:v>0.56532603110224156</c:v>
                </c:pt>
                <c:pt idx="13">
                  <c:v>1.0637161852674168</c:v>
                </c:pt>
                <c:pt idx="14">
                  <c:v>1.5914657178770419</c:v>
                </c:pt>
                <c:pt idx="15">
                  <c:v>3.4820069088558006</c:v>
                </c:pt>
                <c:pt idx="16">
                  <c:v>7.618368386529248</c:v>
                </c:pt>
                <c:pt idx="17">
                  <c:v>14.334704776074888</c:v>
                </c:pt>
                <c:pt idx="18">
                  <c:v>21.446689956378084</c:v>
                </c:pt>
                <c:pt idx="19">
                  <c:v>36.469234756932849</c:v>
                </c:pt>
              </c:numCache>
            </c:numRef>
          </c:yVal>
          <c:smooth val="0"/>
        </c:ser>
        <c:ser>
          <c:idx val="11"/>
          <c:order val="11"/>
          <c:tx>
            <c:strRef>
              <c:f>COMPARISON!$L$32</c:f>
              <c:strCache>
                <c:ptCount val="1"/>
                <c:pt idx="0">
                  <c:v>L12</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COMPARISON!$M$32:$AF$32</c:f>
              <c:numCache>
                <c:formatCode>0.0000</c:formatCode>
                <c:ptCount val="20"/>
                <c:pt idx="0">
                  <c:v>2.9911964998794382E-4</c:v>
                </c:pt>
                <c:pt idx="1">
                  <c:v>7.6610326251557955E-4</c:v>
                </c:pt>
                <c:pt idx="2">
                  <c:v>1.1382128734378737E-3</c:v>
                </c:pt>
                <c:pt idx="3">
                  <c:v>2.4567280419351273E-3</c:v>
                </c:pt>
                <c:pt idx="4">
                  <c:v>5.3026220427473143E-3</c:v>
                </c:pt>
                <c:pt idx="5">
                  <c:v>9.8685892045634691E-3</c:v>
                </c:pt>
                <c:pt idx="6">
                  <c:v>1.4661933743006009E-2</c:v>
                </c:pt>
                <c:pt idx="7">
                  <c:v>3.164643856701551E-2</c:v>
                </c:pt>
                <c:pt idx="8">
                  <c:v>6.8305933687199838E-2</c:v>
                </c:pt>
                <c:pt idx="9">
                  <c:v>0.12712261865148519</c:v>
                </c:pt>
                <c:pt idx="10">
                  <c:v>0.18886827420515198</c:v>
                </c:pt>
                <c:pt idx="11">
                  <c:v>0.40765483882661357</c:v>
                </c:pt>
                <c:pt idx="12">
                  <c:v>0.87988556213650138</c:v>
                </c:pt>
                <c:pt idx="13">
                  <c:v>1.6375349949046558</c:v>
                </c:pt>
                <c:pt idx="14">
                  <c:v>2.4329140771249489</c:v>
                </c:pt>
                <c:pt idx="15">
                  <c:v>5.2512217849360336</c:v>
                </c:pt>
                <c:pt idx="16">
                  <c:v>11.334280356983852</c:v>
                </c:pt>
                <c:pt idx="17">
                  <c:v>21.093971222296389</c:v>
                </c:pt>
                <c:pt idx="18">
                  <c:v>31.339678045892086</c:v>
                </c:pt>
                <c:pt idx="19">
                  <c:v>52.803307941940233</c:v>
                </c:pt>
              </c:numCache>
            </c:numRef>
          </c:yVal>
          <c:smooth val="0"/>
        </c:ser>
        <c:dLbls>
          <c:showLegendKey val="0"/>
          <c:showVal val="0"/>
          <c:showCatName val="0"/>
          <c:showSerName val="0"/>
          <c:showPercent val="0"/>
          <c:showBubbleSize val="0"/>
        </c:dLbls>
        <c:axId val="105133568"/>
        <c:axId val="105135488"/>
      </c:scatterChart>
      <c:valAx>
        <c:axId val="105133568"/>
        <c:scaling>
          <c:orientation val="minMax"/>
        </c:scaling>
        <c:delete val="0"/>
        <c:axPos val="b"/>
        <c:title>
          <c:tx>
            <c:rich>
              <a:bodyPr/>
              <a:lstStyle/>
              <a:p>
                <a:pPr>
                  <a:defRPr/>
                </a:pPr>
                <a:r>
                  <a:rPr lang="en-US" sz="1000" b="1" i="0" baseline="0"/>
                  <a:t>Rads, Qsum/70E-9</a:t>
                </a:r>
                <a:endParaRPr lang="en-US" sz="1000" baseline="0"/>
              </a:p>
            </c:rich>
          </c:tx>
          <c:overlay val="0"/>
        </c:title>
        <c:numFmt formatCode="General" sourceLinked="1"/>
        <c:majorTickMark val="out"/>
        <c:minorTickMark val="none"/>
        <c:tickLblPos val="nextTo"/>
        <c:crossAx val="105135488"/>
        <c:crosses val="autoZero"/>
        <c:crossBetween val="midCat"/>
      </c:valAx>
      <c:valAx>
        <c:axId val="105135488"/>
        <c:scaling>
          <c:orientation val="minMax"/>
          <c:max val="140"/>
          <c:min val="0"/>
        </c:scaling>
        <c:delete val="0"/>
        <c:axPos val="l"/>
        <c:majorGridlines/>
        <c:title>
          <c:tx>
            <c:rich>
              <a:bodyPr rot="-5400000" vert="horz"/>
              <a:lstStyle/>
              <a:p>
                <a:pPr>
                  <a:defRPr/>
                </a:pPr>
                <a:r>
                  <a:rPr lang="en-US" sz="1000" b="1" i="0" u="none" strike="noStrike" baseline="0"/>
                  <a:t>Rads/Sec, based on C1, C2, Q sum</a:t>
                </a:r>
                <a:endParaRPr lang="en-US"/>
              </a:p>
            </c:rich>
          </c:tx>
          <c:overlay val="0"/>
        </c:title>
        <c:numFmt formatCode="0.0000" sourceLinked="1"/>
        <c:majorTickMark val="out"/>
        <c:minorTickMark val="none"/>
        <c:tickLblPos val="nextTo"/>
        <c:crossAx val="105133568"/>
        <c:crosses val="autoZero"/>
        <c:crossBetween val="midCat"/>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COMPARISON!$L$33</c:f>
              <c:strCache>
                <c:ptCount val="1"/>
                <c:pt idx="0">
                  <c:v>L13</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COMPARISON!$M$33:$AF$33</c:f>
              <c:numCache>
                <c:formatCode>0.0000</c:formatCode>
                <c:ptCount val="20"/>
                <c:pt idx="0">
                  <c:v>2.3297933637567495E-4</c:v>
                </c:pt>
                <c:pt idx="1">
                  <c:v>6.0883998933334129E-4</c:v>
                </c:pt>
                <c:pt idx="2">
                  <c:v>9.1226273584805594E-4</c:v>
                </c:pt>
                <c:pt idx="3">
                  <c:v>2.0017333190464519E-3</c:v>
                </c:pt>
                <c:pt idx="4">
                  <c:v>4.3923051146617523E-3</c:v>
                </c:pt>
                <c:pt idx="5">
                  <c:v>8.2838392260392787E-3</c:v>
                </c:pt>
                <c:pt idx="6">
                  <c:v>1.2412190342403031E-2</c:v>
                </c:pt>
                <c:pt idx="7">
                  <c:v>2.7235459692034371E-2</c:v>
                </c:pt>
                <c:pt idx="8">
                  <c:v>5.9761431638891811E-2</c:v>
                </c:pt>
                <c:pt idx="9">
                  <c:v>0.11270940398971858</c:v>
                </c:pt>
                <c:pt idx="10">
                  <c:v>0.1688794938585573</c:v>
                </c:pt>
                <c:pt idx="11">
                  <c:v>0.37056397951640224</c:v>
                </c:pt>
                <c:pt idx="12">
                  <c:v>0.8131103414487999</c:v>
                </c:pt>
                <c:pt idx="13">
                  <c:v>1.5335171773717995</c:v>
                </c:pt>
                <c:pt idx="14">
                  <c:v>2.2977639448929854</c:v>
                </c:pt>
                <c:pt idx="15">
                  <c:v>5.0418705785676217</c:v>
                </c:pt>
                <c:pt idx="16">
                  <c:v>11.063128998749148</c:v>
                </c:pt>
                <c:pt idx="17">
                  <c:v>20.864939836864803</c:v>
                </c:pt>
                <c:pt idx="18">
                  <c:v>31.263234071936093</c:v>
                </c:pt>
                <c:pt idx="19">
                  <c:v>53.266056121645711</c:v>
                </c:pt>
              </c:numCache>
            </c:numRef>
          </c:yVal>
          <c:smooth val="0"/>
        </c:ser>
        <c:ser>
          <c:idx val="1"/>
          <c:order val="1"/>
          <c:tx>
            <c:strRef>
              <c:f>COMPARISON!$L$34</c:f>
              <c:strCache>
                <c:ptCount val="1"/>
                <c:pt idx="0">
                  <c:v>L14</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COMPARISON!$M$34:$AF$34</c:f>
              <c:numCache>
                <c:formatCode>0.0000</c:formatCode>
                <c:ptCount val="20"/>
                <c:pt idx="0">
                  <c:v>2.2523995487581239E-4</c:v>
                </c:pt>
                <c:pt idx="1">
                  <c:v>6.0206993295006583E-4</c:v>
                </c:pt>
                <c:pt idx="2">
                  <c:v>9.1074269858102579E-4</c:v>
                </c:pt>
                <c:pt idx="3">
                  <c:v>2.0356913182090824E-3</c:v>
                </c:pt>
                <c:pt idx="4">
                  <c:v>4.5501755320009104E-3</c:v>
                </c:pt>
                <c:pt idx="5">
                  <c:v>8.7106452174576191E-3</c:v>
                </c:pt>
                <c:pt idx="6">
                  <c:v>1.3176470203150378E-2</c:v>
                </c:pt>
                <c:pt idx="7">
                  <c:v>2.94520351785258E-2</c:v>
                </c:pt>
                <c:pt idx="8">
                  <c:v>6.5831164400139197E-2</c:v>
                </c:pt>
                <c:pt idx="9">
                  <c:v>0.12602413100524407</c:v>
                </c:pt>
                <c:pt idx="10">
                  <c:v>0.19063492607189181</c:v>
                </c:pt>
                <c:pt idx="11">
                  <c:v>0.42610702732683647</c:v>
                </c:pt>
                <c:pt idx="12">
                  <c:v>0.9524340711252518</c:v>
                </c:pt>
                <c:pt idx="13">
                  <c:v>1.8232956571111998</c:v>
                </c:pt>
                <c:pt idx="14">
                  <c:v>2.7580736326293844</c:v>
                </c:pt>
                <c:pt idx="15">
                  <c:v>6.1648438770607763</c:v>
                </c:pt>
                <c:pt idx="16">
                  <c:v>13.7796538783128</c:v>
                </c:pt>
                <c:pt idx="17">
                  <c:v>26.37913093883758</c:v>
                </c:pt>
                <c:pt idx="18">
                  <c:v>39.903339433911995</c:v>
                </c:pt>
                <c:pt idx="19">
                  <c:v>68.84473958916071</c:v>
                </c:pt>
              </c:numCache>
            </c:numRef>
          </c:yVal>
          <c:smooth val="0"/>
        </c:ser>
        <c:ser>
          <c:idx val="2"/>
          <c:order val="2"/>
          <c:tx>
            <c:strRef>
              <c:f>COMPARISON!$L$35</c:f>
              <c:strCache>
                <c:ptCount val="1"/>
                <c:pt idx="0">
                  <c:v>L15</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COMPARISON!$M$35:$AF$35</c:f>
              <c:numCache>
                <c:formatCode>0.0000</c:formatCode>
                <c:ptCount val="20"/>
                <c:pt idx="0">
                  <c:v>1.9203367621049741E-4</c:v>
                </c:pt>
                <c:pt idx="1">
                  <c:v>5.1962311923509151E-4</c:v>
                </c:pt>
                <c:pt idx="2">
                  <c:v>7.9008226878466E-4</c:v>
                </c:pt>
                <c:pt idx="3">
                  <c:v>1.7837423513283408E-3</c:v>
                </c:pt>
                <c:pt idx="4">
                  <c:v>4.027095533755836E-3</c:v>
                </c:pt>
                <c:pt idx="5">
                  <c:v>7.7717875379847761E-3</c:v>
                </c:pt>
                <c:pt idx="6">
                  <c:v>1.1816932894676146E-2</c:v>
                </c:pt>
                <c:pt idx="7">
                  <c:v>2.6678694738286605E-2</c:v>
                </c:pt>
                <c:pt idx="8">
                  <c:v>6.0231598104390376E-2</c:v>
                </c:pt>
                <c:pt idx="9">
                  <c:v>0.11623940371338398</c:v>
                </c:pt>
                <c:pt idx="10">
                  <c:v>0.17674096553524554</c:v>
                </c:pt>
                <c:pt idx="11">
                  <c:v>0.39902217515250654</c:v>
                </c:pt>
                <c:pt idx="12">
                  <c:v>0.90085903843093629</c:v>
                </c:pt>
                <c:pt idx="13">
                  <c:v>1.7385445638606103</c:v>
                </c:pt>
                <c:pt idx="14">
                  <c:v>2.6434413376760708</c:v>
                </c:pt>
                <c:pt idx="15">
                  <c:v>5.9680092232901618</c:v>
                </c:pt>
                <c:pt idx="16">
                  <c:v>13.473775105820398</c:v>
                </c:pt>
                <c:pt idx="17">
                  <c:v>26.002690171932208</c:v>
                </c:pt>
                <c:pt idx="18">
                  <c:v>39.53685601169316</c:v>
                </c:pt>
                <c:pt idx="19">
                  <c:v>68.676619758781968</c:v>
                </c:pt>
              </c:numCache>
            </c:numRef>
          </c:yVal>
          <c:smooth val="0"/>
        </c:ser>
        <c:ser>
          <c:idx val="3"/>
          <c:order val="3"/>
          <c:tx>
            <c:strRef>
              <c:f>COMPARISON!$L$36</c:f>
              <c:strCache>
                <c:ptCount val="1"/>
                <c:pt idx="0">
                  <c:v>L16</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COMPARISON!$M$36:$AF$36</c:f>
              <c:numCache>
                <c:formatCode>0.0000</c:formatCode>
                <c:ptCount val="20"/>
                <c:pt idx="0">
                  <c:v>3.5562921111939838E-4</c:v>
                </c:pt>
                <c:pt idx="1">
                  <c:v>8.9085334417455034E-4</c:v>
                </c:pt>
                <c:pt idx="2">
                  <c:v>1.3112547816592794E-3</c:v>
                </c:pt>
                <c:pt idx="3">
                  <c:v>2.7793276785217625E-3</c:v>
                </c:pt>
                <c:pt idx="4">
                  <c:v>5.8910460824572464E-3</c:v>
                </c:pt>
                <c:pt idx="5">
                  <c:v>1.0804237366704522E-2</c:v>
                </c:pt>
                <c:pt idx="6">
                  <c:v>1.5902850903478642E-2</c:v>
                </c:pt>
                <c:pt idx="7">
                  <c:v>3.3707586276644656E-2</c:v>
                </c:pt>
                <c:pt idx="8">
                  <c:v>7.1446395334619855E-2</c:v>
                </c:pt>
                <c:pt idx="9">
                  <c:v>0.1310334027923038</c:v>
                </c:pt>
                <c:pt idx="10">
                  <c:v>0.19286920466993193</c:v>
                </c:pt>
                <c:pt idx="11">
                  <c:v>0.40880439588963963</c:v>
                </c:pt>
                <c:pt idx="12">
                  <c:v>0.86649931690596638</c:v>
                </c:pt>
                <c:pt idx="13">
                  <c:v>1.5891684035230702</c:v>
                </c:pt>
                <c:pt idx="14">
                  <c:v>2.3391107881087727</c:v>
                </c:pt>
                <c:pt idx="15">
                  <c:v>4.9579650327703257</c:v>
                </c:pt>
                <c:pt idx="16">
                  <c:v>10.5088725985689</c:v>
                </c:pt>
                <c:pt idx="17">
                  <c:v>19.273377329283488</c:v>
                </c:pt>
                <c:pt idx="18">
                  <c:v>28.368651638349505</c:v>
                </c:pt>
                <c:pt idx="19">
                  <c:v>47.212985316630999</c:v>
                </c:pt>
              </c:numCache>
            </c:numRef>
          </c:yVal>
          <c:smooth val="0"/>
        </c:ser>
        <c:ser>
          <c:idx val="4"/>
          <c:order val="4"/>
          <c:tx>
            <c:strRef>
              <c:f>COMPARISON!$L$37</c:f>
              <c:strCache>
                <c:ptCount val="1"/>
                <c:pt idx="0">
                  <c:v>L17</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COMPARISON!$M$37:$AF$37</c:f>
              <c:numCache>
                <c:formatCode>0.0000</c:formatCode>
                <c:ptCount val="20"/>
                <c:pt idx="0">
                  <c:v>3.0463879971900514E-4</c:v>
                </c:pt>
                <c:pt idx="1">
                  <c:v>7.8446558447995622E-4</c:v>
                </c:pt>
                <c:pt idx="2">
                  <c:v>1.1681477324507136E-3</c:v>
                </c:pt>
                <c:pt idx="3">
                  <c:v>2.5325078631016481E-3</c:v>
                </c:pt>
                <c:pt idx="4">
                  <c:v>5.4903980879338864E-3</c:v>
                </c:pt>
                <c:pt idx="5">
                  <c:v>1.0254580630458088E-2</c:v>
                </c:pt>
                <c:pt idx="6">
                  <c:v>1.5270096416841322E-2</c:v>
                </c:pt>
                <c:pt idx="7">
                  <c:v>3.3105092936181718E-2</c:v>
                </c:pt>
                <c:pt idx="8">
                  <c:v>7.177080932537673E-2</c:v>
                </c:pt>
                <c:pt idx="9">
                  <c:v>0.13404848598460575</c:v>
                </c:pt>
                <c:pt idx="10">
                  <c:v>0.19961160570884093</c:v>
                </c:pt>
                <c:pt idx="11">
                  <c:v>0.43275173762777136</c:v>
                </c:pt>
                <c:pt idx="12">
                  <c:v>0.93819227471682198</c:v>
                </c:pt>
                <c:pt idx="13">
                  <c:v>1.7522897563839499</c:v>
                </c:pt>
                <c:pt idx="14">
                  <c:v>2.6093347445872999</c:v>
                </c:pt>
                <c:pt idx="15">
                  <c:v>5.6569563716637861</c:v>
                </c:pt>
                <c:pt idx="16">
                  <c:v>12.264105039527578</c:v>
                </c:pt>
                <c:pt idx="17">
                  <c:v>22.906035586860334</c:v>
                </c:pt>
                <c:pt idx="18">
                  <c:v>34.109378485946827</c:v>
                </c:pt>
                <c:pt idx="19">
                  <c:v>57.642382884207152</c:v>
                </c:pt>
              </c:numCache>
            </c:numRef>
          </c:yVal>
          <c:smooth val="0"/>
        </c:ser>
        <c:ser>
          <c:idx val="5"/>
          <c:order val="5"/>
          <c:tx>
            <c:strRef>
              <c:f>COMPARISON!$L$38</c:f>
              <c:strCache>
                <c:ptCount val="1"/>
                <c:pt idx="0">
                  <c:v>L18</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COMPARISON!$M$38:$AF$38</c:f>
              <c:numCache>
                <c:formatCode>0.0000</c:formatCode>
                <c:ptCount val="20"/>
                <c:pt idx="0">
                  <c:v>5.0784326673737222E-4</c:v>
                </c:pt>
                <c:pt idx="1">
                  <c:v>1.2903822476039537E-3</c:v>
                </c:pt>
                <c:pt idx="2">
                  <c:v>1.910736111547622E-3</c:v>
                </c:pt>
                <c:pt idx="3">
                  <c:v>4.097405545595261E-3</c:v>
                </c:pt>
                <c:pt idx="4">
                  <c:v>8.7865258334792456E-3</c:v>
                </c:pt>
                <c:pt idx="5">
                  <c:v>1.6266740106702232E-2</c:v>
                </c:pt>
                <c:pt idx="6">
                  <c:v>2.4087008168897073E-2</c:v>
                </c:pt>
                <c:pt idx="7">
                  <c:v>5.165247061149577E-2</c:v>
                </c:pt>
                <c:pt idx="8">
                  <c:v>0.11076418048948615</c:v>
                </c:pt>
                <c:pt idx="9">
                  <c:v>0.20506081371650306</c:v>
                </c:pt>
                <c:pt idx="10">
                  <c:v>0.30364421283616383</c:v>
                </c:pt>
                <c:pt idx="11">
                  <c:v>0.65113830949429152</c:v>
                </c:pt>
                <c:pt idx="12">
                  <c:v>1.3963088383306244</c:v>
                </c:pt>
                <c:pt idx="13">
                  <c:v>2.5850254596954527</c:v>
                </c:pt>
                <c:pt idx="14">
                  <c:v>3.8277816548403627</c:v>
                </c:pt>
                <c:pt idx="15">
                  <c:v>8.2083411126654013</c:v>
                </c:pt>
                <c:pt idx="16">
                  <c:v>17.602065608071602</c:v>
                </c:pt>
                <c:pt idx="17">
                  <c:v>32.587194531042968</c:v>
                </c:pt>
                <c:pt idx="18">
                  <c:v>48.253553921800133</c:v>
                </c:pt>
                <c:pt idx="19">
                  <c:v>80.943152355375872</c:v>
                </c:pt>
              </c:numCache>
            </c:numRef>
          </c:yVal>
          <c:smooth val="0"/>
        </c:ser>
        <c:ser>
          <c:idx val="6"/>
          <c:order val="6"/>
          <c:tx>
            <c:strRef>
              <c:f>COMPARISON!$L$39</c:f>
              <c:strCache>
                <c:ptCount val="1"/>
                <c:pt idx="0">
                  <c:v>L19</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COMPARISON!$M$39:$AF$39</c:f>
              <c:numCache>
                <c:formatCode>0.0000</c:formatCode>
                <c:ptCount val="20"/>
                <c:pt idx="0">
                  <c:v>4.0431725828102814E-4</c:v>
                </c:pt>
                <c:pt idx="1">
                  <c:v>1.0470453167285418E-3</c:v>
                </c:pt>
                <c:pt idx="2">
                  <c:v>1.5628690750125851E-3</c:v>
                </c:pt>
                <c:pt idx="3">
                  <c:v>3.4039533012059455E-3</c:v>
                </c:pt>
                <c:pt idx="4">
                  <c:v>7.4138635552038114E-3</c:v>
                </c:pt>
                <c:pt idx="5">
                  <c:v>1.3898879758651951E-2</c:v>
                </c:pt>
                <c:pt idx="6">
                  <c:v>2.0746121495472215E-2</c:v>
                </c:pt>
                <c:pt idx="7">
                  <c:v>4.5185377253154677E-2</c:v>
                </c:pt>
                <c:pt idx="8">
                  <c:v>9.8414458719694065E-2</c:v>
                </c:pt>
                <c:pt idx="9">
                  <c:v>0.18449904264797806</c:v>
                </c:pt>
                <c:pt idx="10">
                  <c:v>0.27539194676395312</c:v>
                </c:pt>
                <c:pt idx="11">
                  <c:v>0.59980796939445813</c:v>
                </c:pt>
                <c:pt idx="12">
                  <c:v>1.3063911431566715</c:v>
                </c:pt>
                <c:pt idx="13">
                  <c:v>2.4491108153396919</c:v>
                </c:pt>
                <c:pt idx="14">
                  <c:v>3.6556579676346725</c:v>
                </c:pt>
                <c:pt idx="15">
                  <c:v>7.962080257368779</c:v>
                </c:pt>
                <c:pt idx="16">
                  <c:v>17.341535391452414</c:v>
                </c:pt>
                <c:pt idx="17">
                  <c:v>32.510433115136799</c:v>
                </c:pt>
                <c:pt idx="18">
                  <c:v>48.526601207352776</c:v>
                </c:pt>
                <c:pt idx="19">
                  <c:v>82.263946024353288</c:v>
                </c:pt>
              </c:numCache>
            </c:numRef>
          </c:yVal>
          <c:smooth val="0"/>
        </c:ser>
        <c:ser>
          <c:idx val="7"/>
          <c:order val="7"/>
          <c:tx>
            <c:strRef>
              <c:f>COMPARISON!$L$40</c:f>
              <c:strCache>
                <c:ptCount val="1"/>
                <c:pt idx="0">
                  <c:v>L20</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COMPARISON!$M$40:$AF$40</c:f>
              <c:numCache>
                <c:formatCode>0.0000</c:formatCode>
                <c:ptCount val="20"/>
                <c:pt idx="0">
                  <c:v>4.4112515888149867E-4</c:v>
                </c:pt>
                <c:pt idx="1">
                  <c:v>1.1292834432681247E-3</c:v>
                </c:pt>
                <c:pt idx="2">
                  <c:v>1.6774687231330674E-3</c:v>
                </c:pt>
                <c:pt idx="3">
                  <c:v>3.6192901214559389E-3</c:v>
                </c:pt>
                <c:pt idx="4">
                  <c:v>7.8089449911188779E-3</c:v>
                </c:pt>
                <c:pt idx="5">
                  <c:v>1.4528602847422129E-2</c:v>
                </c:pt>
                <c:pt idx="6">
                  <c:v>2.158118673629255E-2</c:v>
                </c:pt>
                <c:pt idx="7">
                  <c:v>4.6563357567748348E-2</c:v>
                </c:pt>
                <c:pt idx="8">
                  <c:v>0.10046464517800947</c:v>
                </c:pt>
                <c:pt idx="9">
                  <c:v>0.18691525316909072</c:v>
                </c:pt>
                <c:pt idx="10">
                  <c:v>0.27764906404742534</c:v>
                </c:pt>
                <c:pt idx="11">
                  <c:v>0.59905290684732471</c:v>
                </c:pt>
                <c:pt idx="12">
                  <c:v>1.2925106966718662</c:v>
                </c:pt>
                <c:pt idx="13">
                  <c:v>2.4047261966049414</c:v>
                </c:pt>
                <c:pt idx="14">
                  <c:v>3.5720465101565955</c:v>
                </c:pt>
                <c:pt idx="15">
                  <c:v>7.7070126371383747</c:v>
                </c:pt>
                <c:pt idx="16">
                  <c:v>16.628575137563566</c:v>
                </c:pt>
                <c:pt idx="17">
                  <c:v>30.937593281415051</c:v>
                </c:pt>
                <c:pt idx="18">
                  <c:v>45.955552972951665</c:v>
                </c:pt>
                <c:pt idx="19">
                  <c:v>77.409269537611578</c:v>
                </c:pt>
              </c:numCache>
            </c:numRef>
          </c:yVal>
          <c:smooth val="0"/>
        </c:ser>
        <c:ser>
          <c:idx val="8"/>
          <c:order val="8"/>
          <c:tx>
            <c:strRef>
              <c:f>COMPARISON!$L$41</c:f>
              <c:strCache>
                <c:ptCount val="1"/>
                <c:pt idx="0">
                  <c:v>L21</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COMPARISON!$M$41:$AF$41</c:f>
              <c:numCache>
                <c:formatCode>0.0000</c:formatCode>
                <c:ptCount val="20"/>
                <c:pt idx="0">
                  <c:v>4.8227317127442273E-4</c:v>
                </c:pt>
                <c:pt idx="1">
                  <c:v>1.227890134312509E-3</c:v>
                </c:pt>
                <c:pt idx="2">
                  <c:v>1.8197483144437763E-3</c:v>
                </c:pt>
                <c:pt idx="3">
                  <c:v>3.9087473941664484E-3</c:v>
                </c:pt>
                <c:pt idx="4">
                  <c:v>8.395834781181246E-3</c:v>
                </c:pt>
                <c:pt idx="5">
                  <c:v>1.5564204707638498E-2</c:v>
                </c:pt>
                <c:pt idx="6">
                  <c:v>2.3066343226416711E-2</c:v>
                </c:pt>
                <c:pt idx="7">
                  <c:v>4.9545592796311141E-2</c:v>
                </c:pt>
                <c:pt idx="8">
                  <c:v>0.10642197341131077</c:v>
                </c:pt>
                <c:pt idx="9">
                  <c:v>0.19728513277526244</c:v>
                </c:pt>
                <c:pt idx="10">
                  <c:v>0.29237899857678079</c:v>
                </c:pt>
                <c:pt idx="11">
                  <c:v>0.62801852306993944</c:v>
                </c:pt>
                <c:pt idx="12">
                  <c:v>1.3489589445165673</c:v>
                </c:pt>
                <c:pt idx="13">
                  <c:v>2.5007010859379912</c:v>
                </c:pt>
                <c:pt idx="14">
                  <c:v>3.7060698338547096</c:v>
                </c:pt>
                <c:pt idx="15">
                  <c:v>7.960491399112132</c:v>
                </c:pt>
                <c:pt idx="16">
                  <c:v>17.09882062568343</c:v>
                </c:pt>
                <c:pt idx="17">
                  <c:v>31.697806282925256</c:v>
                </c:pt>
                <c:pt idx="18">
                  <c:v>46.976539629267883</c:v>
                </c:pt>
                <c:pt idx="19">
                  <c:v>78.889411127259166</c:v>
                </c:pt>
              </c:numCache>
            </c:numRef>
          </c:yVal>
          <c:smooth val="0"/>
        </c:ser>
        <c:ser>
          <c:idx val="9"/>
          <c:order val="9"/>
          <c:tx>
            <c:strRef>
              <c:f>COMPARISON!$L$42</c:f>
              <c:strCache>
                <c:ptCount val="1"/>
                <c:pt idx="0">
                  <c:v>L22</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COMPARISON!$M$42:$AF$42</c:f>
              <c:numCache>
                <c:formatCode>0.0000</c:formatCode>
                <c:ptCount val="20"/>
                <c:pt idx="0">
                  <c:v>5.0211394607936524E-4</c:v>
                </c:pt>
                <c:pt idx="1">
                  <c:v>1.3129131336660485E-3</c:v>
                </c:pt>
                <c:pt idx="2">
                  <c:v>1.9676920516333934E-3</c:v>
                </c:pt>
                <c:pt idx="3">
                  <c:v>4.3196270143269627E-3</c:v>
                </c:pt>
                <c:pt idx="4">
                  <c:v>9.4827732456480209E-3</c:v>
                </c:pt>
                <c:pt idx="5">
                  <c:v>1.7891151172702079E-2</c:v>
                </c:pt>
                <c:pt idx="6">
                  <c:v>2.6813865330752251E-2</c:v>
                </c:pt>
                <c:pt idx="7">
                  <c:v>5.8863833365132123E-2</c:v>
                </c:pt>
                <c:pt idx="8">
                  <c:v>0.12922235700438819</c:v>
                </c:pt>
                <c:pt idx="9">
                  <c:v>0.24380386034427384</c:v>
                </c:pt>
                <c:pt idx="10">
                  <c:v>0.36539425637201961</c:v>
                </c:pt>
                <c:pt idx="11">
                  <c:v>0.80214121889362067</c:v>
                </c:pt>
                <c:pt idx="12">
                  <c:v>1.7609213167079554</c:v>
                </c:pt>
                <c:pt idx="13">
                  <c:v>3.3223307849224875</c:v>
                </c:pt>
                <c:pt idx="14">
                  <c:v>4.9792508816898762</c:v>
                </c:pt>
                <c:pt idx="15">
                  <c:v>10.930829649794408</c:v>
                </c:pt>
                <c:pt idx="16">
                  <c:v>23.996187312472518</c:v>
                </c:pt>
                <c:pt idx="17">
                  <c:v>45.273613915944971</c:v>
                </c:pt>
                <c:pt idx="18">
                  <c:v>67.852569958206644</c:v>
                </c:pt>
                <c:pt idx="19">
                  <c:v>115.64330041145543</c:v>
                </c:pt>
              </c:numCache>
            </c:numRef>
          </c:yVal>
          <c:smooth val="0"/>
        </c:ser>
        <c:ser>
          <c:idx val="10"/>
          <c:order val="10"/>
          <c:tx>
            <c:strRef>
              <c:f>COMPARISON!$L$43</c:f>
              <c:strCache>
                <c:ptCount val="1"/>
                <c:pt idx="0">
                  <c:v>L23</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COMPARISON!$M$43:$AF$43</c:f>
              <c:numCache>
                <c:formatCode>0.0000</c:formatCode>
                <c:ptCount val="20"/>
                <c:pt idx="0">
                  <c:v>4.1208192547472936E-4</c:v>
                </c:pt>
                <c:pt idx="1">
                  <c:v>1.0674918169243852E-3</c:v>
                </c:pt>
                <c:pt idx="2">
                  <c:v>1.5936013056838522E-3</c:v>
                </c:pt>
                <c:pt idx="3">
                  <c:v>3.4717895660534115E-3</c:v>
                </c:pt>
                <c:pt idx="4">
                  <c:v>7.5635748715611227E-3</c:v>
                </c:pt>
                <c:pt idx="5">
                  <c:v>1.4182517398577165E-2</c:v>
                </c:pt>
                <c:pt idx="6">
                  <c:v>2.1172319905340825E-2</c:v>
                </c:pt>
                <c:pt idx="7">
                  <c:v>4.6125614402006361E-2</c:v>
                </c:pt>
                <c:pt idx="8">
                  <c:v>0.100488388304859</c:v>
                </c:pt>
                <c:pt idx="9">
                  <c:v>0.18842654957344052</c:v>
                </c:pt>
                <c:pt idx="10">
                  <c:v>0.28129189438742702</c:v>
                </c:pt>
                <c:pt idx="11">
                  <c:v>0.61281718361205451</c:v>
                </c:pt>
                <c:pt idx="12">
                  <c:v>1.3350718880401373</c:v>
                </c:pt>
                <c:pt idx="13">
                  <c:v>2.5034035627352136</c:v>
                </c:pt>
                <c:pt idx="14">
                  <c:v>3.737196972359571</c:v>
                </c:pt>
                <c:pt idx="15">
                  <c:v>8.1417864108467377</c:v>
                </c:pt>
                <c:pt idx="16">
                  <c:v>17.737541384658492</c:v>
                </c:pt>
                <c:pt idx="17">
                  <c:v>33.259800235702549</c:v>
                </c:pt>
                <c:pt idx="18">
                  <c:v>49.651772727503726</c:v>
                </c:pt>
                <c:pt idx="19">
                  <c:v>84.18618999732054</c:v>
                </c:pt>
              </c:numCache>
            </c:numRef>
          </c:yVal>
          <c:smooth val="0"/>
        </c:ser>
        <c:ser>
          <c:idx val="11"/>
          <c:order val="11"/>
          <c:tx>
            <c:strRef>
              <c:f>COMPARISON!$L$44</c:f>
              <c:strCache>
                <c:ptCount val="1"/>
                <c:pt idx="0">
                  <c:v>L24</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COMPARISON!$M$44:$AF$44</c:f>
              <c:numCache>
                <c:formatCode>0.0000</c:formatCode>
                <c:ptCount val="20"/>
                <c:pt idx="0">
                  <c:v>4.0178802949334254E-4</c:v>
                </c:pt>
                <c:pt idx="1">
                  <c:v>1.0299352296109314E-3</c:v>
                </c:pt>
                <c:pt idx="2">
                  <c:v>1.5307422921478292E-3</c:v>
                </c:pt>
                <c:pt idx="3">
                  <c:v>3.3062737415160653E-3</c:v>
                </c:pt>
                <c:pt idx="4">
                  <c:v>7.1412713360786617E-3</c:v>
                </c:pt>
                <c:pt idx="5">
                  <c:v>1.3297949275255046E-2</c:v>
                </c:pt>
                <c:pt idx="6">
                  <c:v>1.9764090759531755E-2</c:v>
                </c:pt>
                <c:pt idx="7">
                  <c:v>4.2688762594709342E-2</c:v>
                </c:pt>
                <c:pt idx="8">
                  <c:v>9.2204112703166086E-2</c:v>
                </c:pt>
                <c:pt idx="9">
                  <c:v>0.17169570458722819</c:v>
                </c:pt>
                <c:pt idx="10">
                  <c:v>0.25518291717341673</c:v>
                </c:pt>
                <c:pt idx="11">
                  <c:v>0.55117349449469377</c:v>
                </c:pt>
                <c:pt idx="12">
                  <c:v>1.1904880796822372</c:v>
                </c:pt>
                <c:pt idx="13">
                  <c:v>2.2168391805013283</c:v>
                </c:pt>
                <c:pt idx="14">
                  <c:v>3.2947795074119486</c:v>
                </c:pt>
                <c:pt idx="15">
                  <c:v>7.1164447636423844</c:v>
                </c:pt>
                <c:pt idx="16">
                  <c:v>15.37091813277479</c:v>
                </c:pt>
                <c:pt idx="17">
                  <c:v>28.622591135989087</c:v>
                </c:pt>
                <c:pt idx="18">
                  <c:v>42.540355454454321</c:v>
                </c:pt>
                <c:pt idx="19">
                  <c:v>71.708933393861983</c:v>
                </c:pt>
              </c:numCache>
            </c:numRef>
          </c:yVal>
          <c:smooth val="0"/>
        </c:ser>
        <c:dLbls>
          <c:showLegendKey val="0"/>
          <c:showVal val="0"/>
          <c:showCatName val="0"/>
          <c:showSerName val="0"/>
          <c:showPercent val="0"/>
          <c:showBubbleSize val="0"/>
        </c:dLbls>
        <c:axId val="106833792"/>
        <c:axId val="106848256"/>
      </c:scatterChart>
      <c:valAx>
        <c:axId val="106833792"/>
        <c:scaling>
          <c:orientation val="minMax"/>
        </c:scaling>
        <c:delete val="0"/>
        <c:axPos val="b"/>
        <c:title>
          <c:tx>
            <c:rich>
              <a:bodyPr/>
              <a:lstStyle/>
              <a:p>
                <a:pPr>
                  <a:defRPr/>
                </a:pPr>
                <a:r>
                  <a:rPr lang="en-US" sz="1000" b="1" i="0" baseline="0"/>
                  <a:t>Rads, Qsum/70E-9</a:t>
                </a:r>
                <a:endParaRPr lang="en-US" sz="1000"/>
              </a:p>
            </c:rich>
          </c:tx>
          <c:overlay val="0"/>
        </c:title>
        <c:numFmt formatCode="General" sourceLinked="1"/>
        <c:majorTickMark val="out"/>
        <c:minorTickMark val="none"/>
        <c:tickLblPos val="nextTo"/>
        <c:crossAx val="106848256"/>
        <c:crosses val="autoZero"/>
        <c:crossBetween val="midCat"/>
      </c:valAx>
      <c:valAx>
        <c:axId val="106848256"/>
        <c:scaling>
          <c:orientation val="minMax"/>
          <c:max val="140"/>
          <c:min val="0"/>
        </c:scaling>
        <c:delete val="0"/>
        <c:axPos val="l"/>
        <c:majorGridlines/>
        <c:title>
          <c:tx>
            <c:rich>
              <a:bodyPr rot="-5400000" vert="horz"/>
              <a:lstStyle/>
              <a:p>
                <a:pPr>
                  <a:defRPr/>
                </a:pPr>
                <a:r>
                  <a:rPr lang="en-US" sz="1000" b="1" i="0" baseline="0"/>
                  <a:t>Rads/Sec, based on C1, C2, Q sum</a:t>
                </a:r>
              </a:p>
            </c:rich>
          </c:tx>
          <c:layout>
            <c:manualLayout>
              <c:xMode val="edge"/>
              <c:yMode val="edge"/>
              <c:x val="3.259259259259259E-2"/>
              <c:y val="0.12989816272965873"/>
            </c:manualLayout>
          </c:layout>
          <c:overlay val="0"/>
        </c:title>
        <c:numFmt formatCode="0.0000" sourceLinked="1"/>
        <c:majorTickMark val="out"/>
        <c:minorTickMark val="none"/>
        <c:tickLblPos val="nextTo"/>
        <c:crossAx val="106833792"/>
        <c:crosses val="autoZero"/>
        <c:crossBetween val="midCat"/>
      </c:valAx>
    </c:plotArea>
    <c:legend>
      <c:legendPos val="r"/>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COMPARISON!$L$45</c:f>
              <c:strCache>
                <c:ptCount val="1"/>
                <c:pt idx="0">
                  <c:v>S01</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COMPARISON!$M$45:$AF$45</c:f>
              <c:numCache>
                <c:formatCode>0.0000</c:formatCode>
                <c:ptCount val="20"/>
                <c:pt idx="0">
                  <c:v>3.0826029734125555E-4</c:v>
                </c:pt>
                <c:pt idx="1">
                  <c:v>7.9468168935685284E-4</c:v>
                </c:pt>
                <c:pt idx="2">
                  <c:v>1.1839191868714192E-3</c:v>
                </c:pt>
                <c:pt idx="3">
                  <c:v>2.5690552002000135E-3</c:v>
                </c:pt>
                <c:pt idx="4">
                  <c:v>5.5747425118734782E-3</c:v>
                </c:pt>
                <c:pt idx="5">
                  <c:v>1.0419826511123945E-2</c:v>
                </c:pt>
                <c:pt idx="6">
                  <c:v>1.5523489084510121E-2</c:v>
                </c:pt>
                <c:pt idx="7">
                  <c:v>3.3685323120065419E-2</c:v>
                </c:pt>
                <c:pt idx="8">
                  <c:v>7.3095744618100505E-2</c:v>
                </c:pt>
                <c:pt idx="9">
                  <c:v>0.13662424336188156</c:v>
                </c:pt>
                <c:pt idx="10">
                  <c:v>0.2035432114194427</c:v>
                </c:pt>
                <c:pt idx="11">
                  <c:v>0.44168026970182334</c:v>
                </c:pt>
                <c:pt idx="12">
                  <c:v>0.95842774260778474</c:v>
                </c:pt>
                <c:pt idx="13">
                  <c:v>1.791410236464023</c:v>
                </c:pt>
                <c:pt idx="14">
                  <c:v>2.6688483941590313</c:v>
                </c:pt>
                <c:pt idx="15">
                  <c:v>5.7912895758352052</c:v>
                </c:pt>
                <c:pt idx="16">
                  <c:v>12.566856560522549</c:v>
                </c:pt>
                <c:pt idx="17">
                  <c:v>23.488881302038678</c:v>
                </c:pt>
                <c:pt idx="18">
                  <c:v>34.993806481353658</c:v>
                </c:pt>
                <c:pt idx="19">
                  <c:v>59.173793520224315</c:v>
                </c:pt>
              </c:numCache>
            </c:numRef>
          </c:yVal>
          <c:smooth val="0"/>
        </c:ser>
        <c:ser>
          <c:idx val="1"/>
          <c:order val="1"/>
          <c:tx>
            <c:strRef>
              <c:f>COMPARISON!$L$46</c:f>
              <c:strCache>
                <c:ptCount val="1"/>
                <c:pt idx="0">
                  <c:v>S02</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COMPARISON!$M$46:$AF$46</c:f>
              <c:numCache>
                <c:formatCode>0.0000</c:formatCode>
                <c:ptCount val="20"/>
                <c:pt idx="0">
                  <c:v>3.0915684755004164E-4</c:v>
                </c:pt>
                <c:pt idx="1">
                  <c:v>8.1028577493439519E-4</c:v>
                </c:pt>
                <c:pt idx="2">
                  <c:v>1.2156011449547131E-3</c:v>
                </c:pt>
                <c:pt idx="3">
                  <c:v>2.6737405170283966E-3</c:v>
                </c:pt>
                <c:pt idx="4">
                  <c:v>5.8809490119932691E-3</c:v>
                </c:pt>
                <c:pt idx="5">
                  <c:v>1.1112908446294676E-2</c:v>
                </c:pt>
                <c:pt idx="6">
                  <c:v>1.6671728233395744E-2</c:v>
                </c:pt>
                <c:pt idx="7">
                  <c:v>3.6669820073406661E-2</c:v>
                </c:pt>
                <c:pt idx="8">
                  <c:v>8.0656047494971433E-2</c:v>
                </c:pt>
                <c:pt idx="9">
                  <c:v>0.15241133184860173</c:v>
                </c:pt>
                <c:pt idx="10">
                  <c:v>0.22864944101262635</c:v>
                </c:pt>
                <c:pt idx="11">
                  <c:v>0.50291929813387248</c:v>
                </c:pt>
                <c:pt idx="12">
                  <c:v>1.106181669700643</c:v>
                </c:pt>
                <c:pt idx="13">
                  <c:v>2.090291140984772</c:v>
                </c:pt>
                <c:pt idx="14">
                  <c:v>3.1358816640653737</c:v>
                </c:pt>
                <c:pt idx="15">
                  <c:v>6.8974382729216801</c:v>
                </c:pt>
                <c:pt idx="16">
                  <c:v>15.171061865608985</c:v>
                </c:pt>
                <c:pt idx="17">
                  <c:v>28.667927778622659</c:v>
                </c:pt>
                <c:pt idx="18">
                  <c:v>43.007994104295129</c:v>
                </c:pt>
                <c:pt idx="19">
                  <c:v>73.395983262886574</c:v>
                </c:pt>
              </c:numCache>
            </c:numRef>
          </c:yVal>
          <c:smooth val="0"/>
        </c:ser>
        <c:ser>
          <c:idx val="2"/>
          <c:order val="2"/>
          <c:tx>
            <c:strRef>
              <c:f>COMPARISON!$L$47</c:f>
              <c:strCache>
                <c:ptCount val="1"/>
                <c:pt idx="0">
                  <c:v>S03</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COMPARISON!$M$47:$AF$47</c:f>
              <c:numCache>
                <c:formatCode>0.0000</c:formatCode>
                <c:ptCount val="20"/>
                <c:pt idx="0">
                  <c:v>3.2593608546510231E-4</c:v>
                </c:pt>
                <c:pt idx="1">
                  <c:v>8.7496641846427519E-4</c:v>
                </c:pt>
                <c:pt idx="2">
                  <c:v>1.325934407690314E-3</c:v>
                </c:pt>
                <c:pt idx="3">
                  <c:v>2.9741151027717527E-3</c:v>
                </c:pt>
                <c:pt idx="4">
                  <c:v>6.6710393766333228E-3</c:v>
                </c:pt>
                <c:pt idx="5">
                  <c:v>1.2806854014253031E-2</c:v>
                </c:pt>
                <c:pt idx="6">
                  <c:v>1.9407657292230478E-2</c:v>
                </c:pt>
                <c:pt idx="7">
                  <c:v>4.3532022645664893E-2</c:v>
                </c:pt>
                <c:pt idx="8">
                  <c:v>9.7643778797626091E-2</c:v>
                </c:pt>
                <c:pt idx="9">
                  <c:v>0.18745349110685472</c:v>
                </c:pt>
                <c:pt idx="10">
                  <c:v>0.28406922649271626</c:v>
                </c:pt>
                <c:pt idx="11">
                  <c:v>0.63717675010512687</c:v>
                </c:pt>
                <c:pt idx="12">
                  <c:v>1.4292087034106791</c:v>
                </c:pt>
                <c:pt idx="13">
                  <c:v>2.7437504393382572</c:v>
                </c:pt>
                <c:pt idx="14">
                  <c:v>4.1579117059365753</c:v>
                </c:pt>
                <c:pt idx="15">
                  <c:v>9.3263346428715046</c:v>
                </c:pt>
                <c:pt idx="16">
                  <c:v>20.919279682306836</c:v>
                </c:pt>
                <c:pt idx="17">
                  <c:v>40.160182821442184</c:v>
                </c:pt>
                <c:pt idx="18">
                  <c:v>60.859213677648064</c:v>
                </c:pt>
                <c:pt idx="19">
                  <c:v>105.24905129701474</c:v>
                </c:pt>
              </c:numCache>
            </c:numRef>
          </c:yVal>
          <c:smooth val="0"/>
        </c:ser>
        <c:ser>
          <c:idx val="3"/>
          <c:order val="3"/>
          <c:tx>
            <c:strRef>
              <c:f>COMPARISON!$L$48</c:f>
              <c:strCache>
                <c:ptCount val="1"/>
                <c:pt idx="0">
                  <c:v>S04</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COMPARISON!$M$48:$AF$48</c:f>
              <c:numCache>
                <c:formatCode>0.0000</c:formatCode>
                <c:ptCount val="20"/>
                <c:pt idx="0">
                  <c:v>3.2242469098275596E-4</c:v>
                </c:pt>
                <c:pt idx="1">
                  <c:v>8.5537762538823614E-4</c:v>
                </c:pt>
                <c:pt idx="2">
                  <c:v>1.2898206144010091E-3</c:v>
                </c:pt>
                <c:pt idx="3">
                  <c:v>2.8652920329981604E-3</c:v>
                </c:pt>
                <c:pt idx="4">
                  <c:v>6.3651474807412869E-3</c:v>
                </c:pt>
                <c:pt idx="5">
                  <c:v>1.2124662000779565E-2</c:v>
                </c:pt>
                <c:pt idx="6">
                  <c:v>1.8282730956578511E-2</c:v>
                </c:pt>
                <c:pt idx="7">
                  <c:v>4.0614456589113314E-2</c:v>
                </c:pt>
                <c:pt idx="8">
                  <c:v>9.0223615276438712E-2</c:v>
                </c:pt>
                <c:pt idx="9">
                  <c:v>0.17186260695844741</c:v>
                </c:pt>
                <c:pt idx="10">
                  <c:v>0.25915096060537229</c:v>
                </c:pt>
                <c:pt idx="11">
                  <c:v>0.57569492569416914</c:v>
                </c:pt>
                <c:pt idx="12">
                  <c:v>1.2788864324323201</c:v>
                </c:pt>
                <c:pt idx="13">
                  <c:v>2.4360889951946438</c:v>
                </c:pt>
                <c:pt idx="14">
                  <c:v>3.6733691778427744</c:v>
                </c:pt>
                <c:pt idx="15">
                  <c:v>8.160263002481031</c:v>
                </c:pt>
                <c:pt idx="16">
                  <c:v>18.127742964502847</c:v>
                </c:pt>
                <c:pt idx="17">
                  <c:v>34.530662006909225</c:v>
                </c:pt>
                <c:pt idx="18">
                  <c:v>52.068651743386759</c:v>
                </c:pt>
                <c:pt idx="19">
                  <c:v>89.458763624750858</c:v>
                </c:pt>
              </c:numCache>
            </c:numRef>
          </c:yVal>
          <c:smooth val="0"/>
        </c:ser>
        <c:ser>
          <c:idx val="4"/>
          <c:order val="4"/>
          <c:tx>
            <c:strRef>
              <c:f>COMPARISON!$L$49</c:f>
              <c:strCache>
                <c:ptCount val="1"/>
                <c:pt idx="0">
                  <c:v>S05</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COMPARISON!$M$49:$AF$49</c:f>
              <c:numCache>
                <c:formatCode>0.0000</c:formatCode>
                <c:ptCount val="20"/>
                <c:pt idx="0">
                  <c:v>2.5412118927079489E-4</c:v>
                </c:pt>
                <c:pt idx="1">
                  <c:v>6.7864558974393171E-4</c:v>
                </c:pt>
                <c:pt idx="2">
                  <c:v>1.026180313821999E-3</c:v>
                </c:pt>
                <c:pt idx="3">
                  <c:v>2.291992568489918E-3</c:v>
                </c:pt>
                <c:pt idx="4">
                  <c:v>5.1192074757772602E-3</c:v>
                </c:pt>
                <c:pt idx="5">
                  <c:v>9.7940235312643734E-3</c:v>
                </c:pt>
                <c:pt idx="6">
                  <c:v>1.4809547564709256E-2</c:v>
                </c:pt>
                <c:pt idx="7">
                  <c:v>3.3077396344303074E-2</c:v>
                </c:pt>
                <c:pt idx="8">
                  <c:v>7.387897193600719E-2</c:v>
                </c:pt>
                <c:pt idx="9">
                  <c:v>0.14134461106150292</c:v>
                </c:pt>
                <c:pt idx="10">
                  <c:v>0.21372725252789124</c:v>
                </c:pt>
                <c:pt idx="11">
                  <c:v>0.47736374190731923</c:v>
                </c:pt>
                <c:pt idx="12">
                  <c:v>1.066200680505258</c:v>
                </c:pt>
                <c:pt idx="13">
                  <c:v>2.0398459338343451</c:v>
                </c:pt>
                <c:pt idx="14">
                  <c:v>3.0844519910907842</c:v>
                </c:pt>
                <c:pt idx="15">
                  <c:v>6.8891801433157474</c:v>
                </c:pt>
                <c:pt idx="16">
                  <c:v>15.387110314617592</c:v>
                </c:pt>
                <c:pt idx="17">
                  <c:v>29.438486565079959</c:v>
                </c:pt>
                <c:pt idx="18">
                  <c:v>44.513949310710082</c:v>
                </c:pt>
                <c:pt idx="19">
                  <c:v>76.760203925392503</c:v>
                </c:pt>
              </c:numCache>
            </c:numRef>
          </c:yVal>
          <c:smooth val="0"/>
        </c:ser>
        <c:ser>
          <c:idx val="5"/>
          <c:order val="5"/>
          <c:tx>
            <c:strRef>
              <c:f>COMPARISON!$L$50</c:f>
              <c:strCache>
                <c:ptCount val="1"/>
                <c:pt idx="0">
                  <c:v>S06</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COMPARISON!$M$50:$AF$50</c:f>
              <c:numCache>
                <c:formatCode>0.0000</c:formatCode>
                <c:ptCount val="20"/>
                <c:pt idx="0">
                  <c:v>1.6343613826074263E-4</c:v>
                </c:pt>
                <c:pt idx="1">
                  <c:v>4.2075203858673785E-4</c:v>
                </c:pt>
                <c:pt idx="2">
                  <c:v>6.2647474812415694E-4</c:v>
                </c:pt>
                <c:pt idx="3">
                  <c:v>1.3578949424546635E-3</c:v>
                </c:pt>
                <c:pt idx="4">
                  <c:v>2.9432609698396687E-3</c:v>
                </c:pt>
                <c:pt idx="5">
                  <c:v>5.4962924208495191E-3</c:v>
                </c:pt>
                <c:pt idx="6">
                  <c:v>8.1836523514754022E-3</c:v>
                </c:pt>
                <c:pt idx="7">
                  <c:v>1.7738209197018337E-2</c:v>
                </c:pt>
                <c:pt idx="8">
                  <c:v>3.8447877793887732E-2</c:v>
                </c:pt>
                <c:pt idx="9">
                  <c:v>7.179817946208325E-2</c:v>
                </c:pt>
                <c:pt idx="10">
                  <c:v>0.10690321678621893</c:v>
                </c:pt>
                <c:pt idx="11">
                  <c:v>0.23171458680625515</c:v>
                </c:pt>
                <c:pt idx="12">
                  <c:v>0.50224540807002915</c:v>
                </c:pt>
                <c:pt idx="13">
                  <c:v>0.93790107573511283</c:v>
                </c:pt>
                <c:pt idx="14">
                  <c:v>1.3964788908928907</c:v>
                </c:pt>
                <c:pt idx="15">
                  <c:v>3.026892350994411</c:v>
                </c:pt>
                <c:pt idx="16">
                  <c:v>6.5608419606331125</c:v>
                </c:pt>
                <c:pt idx="17">
                  <c:v>12.251820790659854</c:v>
                </c:pt>
                <c:pt idx="18">
                  <c:v>18.242232098677423</c:v>
                </c:pt>
                <c:pt idx="19">
                  <c:v>30.82370060379634</c:v>
                </c:pt>
              </c:numCache>
            </c:numRef>
          </c:yVal>
          <c:smooth val="0"/>
        </c:ser>
        <c:ser>
          <c:idx val="6"/>
          <c:order val="6"/>
          <c:tx>
            <c:strRef>
              <c:f>COMPARISON!$L$51</c:f>
              <c:strCache>
                <c:ptCount val="1"/>
                <c:pt idx="0">
                  <c:v>S07</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COMPARISON!$M$51:$AF$51</c:f>
              <c:numCache>
                <c:formatCode>0.0000</c:formatCode>
                <c:ptCount val="20"/>
                <c:pt idx="0">
                  <c:v>9.2910892758955117E-5</c:v>
                </c:pt>
                <c:pt idx="1">
                  <c:v>2.416432452387988E-4</c:v>
                </c:pt>
                <c:pt idx="2">
                  <c:v>3.6134062273134363E-4</c:v>
                </c:pt>
                <c:pt idx="3">
                  <c:v>7.8977492290242357E-4</c:v>
                </c:pt>
                <c:pt idx="4">
                  <c:v>1.7261951455407843E-3</c:v>
                </c:pt>
                <c:pt idx="5">
                  <c:v>3.2453143076721109E-3</c:v>
                </c:pt>
                <c:pt idx="6">
                  <c:v>4.8528726376536151E-3</c:v>
                </c:pt>
                <c:pt idx="7">
                  <c:v>1.0606826003362877E-2</c:v>
                </c:pt>
                <c:pt idx="8">
                  <c:v>2.3183126009260424E-2</c:v>
                </c:pt>
                <c:pt idx="9">
                  <c:v>4.3585182549478275E-2</c:v>
                </c:pt>
                <c:pt idx="10">
                  <c:v>6.5174993775323861E-2</c:v>
                </c:pt>
                <c:pt idx="11">
                  <c:v>0.14245167148655499</c:v>
                </c:pt>
                <c:pt idx="12">
                  <c:v>0.31135374986405029</c:v>
                </c:pt>
                <c:pt idx="13">
                  <c:v>0.58535721282232045</c:v>
                </c:pt>
                <c:pt idx="14">
                  <c:v>0.87531244497431504</c:v>
                </c:pt>
                <c:pt idx="15">
                  <c:v>1.9131527850913752</c:v>
                </c:pt>
                <c:pt idx="16">
                  <c:v>4.1815395178235866</c:v>
                </c:pt>
                <c:pt idx="17">
                  <c:v>7.8614576459360448</c:v>
                </c:pt>
                <c:pt idx="18">
                  <c:v>11.755611039536355</c:v>
                </c:pt>
                <c:pt idx="19">
                  <c:v>19.976035802430985</c:v>
                </c:pt>
              </c:numCache>
            </c:numRef>
          </c:yVal>
          <c:smooth val="0"/>
        </c:ser>
        <c:ser>
          <c:idx val="7"/>
          <c:order val="7"/>
          <c:tx>
            <c:strRef>
              <c:f>COMPARISON!$L$52</c:f>
              <c:strCache>
                <c:ptCount val="1"/>
                <c:pt idx="0">
                  <c:v>S08</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COMPARISON!$M$52:$AF$52</c:f>
              <c:numCache>
                <c:formatCode>0.0000</c:formatCode>
                <c:ptCount val="20"/>
                <c:pt idx="0">
                  <c:v>1.5352641525644611E-4</c:v>
                </c:pt>
                <c:pt idx="1">
                  <c:v>3.9580147307118199E-4</c:v>
                </c:pt>
                <c:pt idx="2">
                  <c:v>5.8967691159818054E-4</c:v>
                </c:pt>
                <c:pt idx="3">
                  <c:v>1.2796193089340394E-3</c:v>
                </c:pt>
                <c:pt idx="4">
                  <c:v>2.7768181924555657E-3</c:v>
                </c:pt>
                <c:pt idx="5">
                  <c:v>5.1903358551121954E-3</c:v>
                </c:pt>
                <c:pt idx="6">
                  <c:v>7.7327181060022039E-3</c:v>
                </c:pt>
                <c:pt idx="7">
                  <c:v>1.6780265946255916E-2</c:v>
                </c:pt>
                <c:pt idx="8">
                  <c:v>3.6413757926661537E-2</c:v>
                </c:pt>
                <c:pt idx="9">
                  <c:v>6.8063380562554288E-2</c:v>
                </c:pt>
                <c:pt idx="10">
                  <c:v>0.10140286677467834</c:v>
                </c:pt>
                <c:pt idx="11">
                  <c:v>0.22004773080646703</c:v>
                </c:pt>
                <c:pt idx="12">
                  <c:v>0.47751119246627227</c:v>
                </c:pt>
                <c:pt idx="13">
                  <c:v>0.89254797818915688</c:v>
                </c:pt>
                <c:pt idx="14">
                  <c:v>1.3297447610487503</c:v>
                </c:pt>
                <c:pt idx="15">
                  <c:v>2.8855921585604722</c:v>
                </c:pt>
                <c:pt idx="16">
                  <c:v>6.2618348644431583</c:v>
                </c:pt>
                <c:pt idx="17">
                  <c:v>11.704412663390844</c:v>
                </c:pt>
                <c:pt idx="18">
                  <c:v>17.437585206201874</c:v>
                </c:pt>
                <c:pt idx="19">
                  <c:v>29.487294869002625</c:v>
                </c:pt>
              </c:numCache>
            </c:numRef>
          </c:yVal>
          <c:smooth val="0"/>
        </c:ser>
        <c:ser>
          <c:idx val="8"/>
          <c:order val="8"/>
          <c:tx>
            <c:strRef>
              <c:f>COMPARISON!$L$53</c:f>
              <c:strCache>
                <c:ptCount val="1"/>
                <c:pt idx="0">
                  <c:v>S09</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COMPARISON!$M$53:$AF$53</c:f>
              <c:numCache>
                <c:formatCode>0.0000</c:formatCode>
                <c:ptCount val="20"/>
                <c:pt idx="0">
                  <c:v>1.6715855908289623E-4</c:v>
                </c:pt>
                <c:pt idx="1">
                  <c:v>4.4590173926468041E-4</c:v>
                </c:pt>
                <c:pt idx="2">
                  <c:v>6.7392702207082677E-4</c:v>
                </c:pt>
                <c:pt idx="3">
                  <c:v>1.5038351470145718E-3</c:v>
                </c:pt>
                <c:pt idx="4">
                  <c:v>3.3557344865727486E-3</c:v>
                </c:pt>
                <c:pt idx="5">
                  <c:v>6.4153641411127289E-3</c:v>
                </c:pt>
                <c:pt idx="6">
                  <c:v>9.6960537948333602E-3</c:v>
                </c:pt>
                <c:pt idx="7">
                  <c:v>2.163626921978801E-2</c:v>
                </c:pt>
                <c:pt idx="8">
                  <c:v>4.8280275218831263E-2</c:v>
                </c:pt>
                <c:pt idx="9">
                  <c:v>9.2300373465565827E-2</c:v>
                </c:pt>
                <c:pt idx="10">
                  <c:v>0.13950094908410021</c:v>
                </c:pt>
                <c:pt idx="11">
                  <c:v>0.31128953640994278</c:v>
                </c:pt>
                <c:pt idx="12">
                  <c:v>0.69462735640528472</c:v>
                </c:pt>
                <c:pt idx="13">
                  <c:v>1.327961866932353</c:v>
                </c:pt>
                <c:pt idx="14">
                  <c:v>2.0070551594644206</c:v>
                </c:pt>
                <c:pt idx="15">
                  <c:v>4.4786453012746597</c:v>
                </c:pt>
                <c:pt idx="16">
                  <c:v>9.9938776670104978</c:v>
                </c:pt>
                <c:pt idx="17">
                  <c:v>19.105910992704125</c:v>
                </c:pt>
                <c:pt idx="18">
                  <c:v>28.876293957715202</c:v>
                </c:pt>
                <c:pt idx="19">
                  <c:v>49.763251573924535</c:v>
                </c:pt>
              </c:numCache>
            </c:numRef>
          </c:yVal>
          <c:smooth val="0"/>
        </c:ser>
        <c:ser>
          <c:idx val="9"/>
          <c:order val="9"/>
          <c:tx>
            <c:strRef>
              <c:f>COMPARISON!$L$54</c:f>
              <c:strCache>
                <c:ptCount val="1"/>
                <c:pt idx="0">
                  <c:v>S10</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COMPARISON!$M$54:$AF$54</c:f>
              <c:numCache>
                <c:formatCode>0.0000</c:formatCode>
                <c:ptCount val="20"/>
                <c:pt idx="0">
                  <c:v>1.2802156096916519E-4</c:v>
                </c:pt>
                <c:pt idx="1">
                  <c:v>3.3987303125301708E-4</c:v>
                </c:pt>
                <c:pt idx="2">
                  <c:v>5.1264426146353543E-4</c:v>
                </c:pt>
                <c:pt idx="3">
                  <c:v>1.1394738571065322E-3</c:v>
                </c:pt>
                <c:pt idx="4">
                  <c:v>2.5327517903399053E-3</c:v>
                </c:pt>
                <c:pt idx="5">
                  <c:v>4.8267474907660798E-3</c:v>
                </c:pt>
                <c:pt idx="6">
                  <c:v>7.2803787742508445E-3</c:v>
                </c:pt>
                <c:pt idx="7">
                  <c:v>1.6182374224591324E-2</c:v>
                </c:pt>
                <c:pt idx="8">
                  <c:v>3.5969177382761126E-2</c:v>
                </c:pt>
                <c:pt idx="9">
                  <c:v>6.8547631607384307E-2</c:v>
                </c:pt>
                <c:pt idx="10">
                  <c:v>0.1033931696518804</c:v>
                </c:pt>
                <c:pt idx="11">
                  <c:v>0.22981592242026735</c:v>
                </c:pt>
                <c:pt idx="12">
                  <c:v>0.51082057330967423</c:v>
                </c:pt>
                <c:pt idx="13">
                  <c:v>0.97348738627217979</c:v>
                </c:pt>
                <c:pt idx="14">
                  <c:v>1.4683504611698694</c:v>
                </c:pt>
                <c:pt idx="15">
                  <c:v>3.2637583005352808</c:v>
                </c:pt>
                <c:pt idx="16">
                  <c:v>7.2544794488818169</c:v>
                </c:pt>
                <c:pt idx="17">
                  <c:v>13.825097512617049</c:v>
                </c:pt>
                <c:pt idx="18">
                  <c:v>20.852954639818929</c:v>
                </c:pt>
                <c:pt idx="19">
                  <c:v>35.841220107847469</c:v>
                </c:pt>
              </c:numCache>
            </c:numRef>
          </c:yVal>
          <c:smooth val="0"/>
        </c:ser>
        <c:ser>
          <c:idx val="10"/>
          <c:order val="10"/>
          <c:tx>
            <c:strRef>
              <c:f>COMPARISON!$L$55</c:f>
              <c:strCache>
                <c:ptCount val="1"/>
                <c:pt idx="0">
                  <c:v>S11</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COMPARISON!$M$55:$AF$55</c:f>
              <c:numCache>
                <c:formatCode>0.0000</c:formatCode>
                <c:ptCount val="20"/>
                <c:pt idx="0">
                  <c:v>1.4587487793909818E-4</c:v>
                </c:pt>
                <c:pt idx="1">
                  <c:v>3.8006583295212889E-4</c:v>
                </c:pt>
                <c:pt idx="2">
                  <c:v>5.6875498921323279E-4</c:v>
                </c:pt>
                <c:pt idx="3">
                  <c:v>1.2449213811240526E-3</c:v>
                </c:pt>
                <c:pt idx="4">
                  <c:v>2.7249505930905787E-3</c:v>
                </c:pt>
                <c:pt idx="5">
                  <c:v>5.1290184925504865E-3</c:v>
                </c:pt>
                <c:pt idx="6">
                  <c:v>7.6753935883851583E-3</c:v>
                </c:pt>
                <c:pt idx="7">
                  <c:v>1.6800312556275038E-2</c:v>
                </c:pt>
                <c:pt idx="8">
                  <c:v>3.6773423895245232E-2</c:v>
                </c:pt>
                <c:pt idx="9">
                  <c:v>6.9216510446595533E-2</c:v>
                </c:pt>
                <c:pt idx="10">
                  <c:v>0.10358004387463465</c:v>
                </c:pt>
                <c:pt idx="11">
                  <c:v>0.22672154745521911</c:v>
                </c:pt>
                <c:pt idx="12">
                  <c:v>0.49626026556527458</c:v>
                </c:pt>
                <c:pt idx="13">
                  <c:v>0.93408228598943621</c:v>
                </c:pt>
                <c:pt idx="14">
                  <c:v>1.3978208889908523</c:v>
                </c:pt>
                <c:pt idx="15">
                  <c:v>3.0596252247277209</c:v>
                </c:pt>
                <c:pt idx="16">
                  <c:v>6.6970715558188934</c:v>
                </c:pt>
                <c:pt idx="17">
                  <c:v>12.60551436889385</c:v>
                </c:pt>
                <c:pt idx="18">
                  <c:v>18.863703514781569</c:v>
                </c:pt>
                <c:pt idx="19">
                  <c:v>32.086204875746482</c:v>
                </c:pt>
              </c:numCache>
            </c:numRef>
          </c:yVal>
          <c:smooth val="0"/>
        </c:ser>
        <c:ser>
          <c:idx val="11"/>
          <c:order val="11"/>
          <c:tx>
            <c:strRef>
              <c:f>COMPARISON!$L$56</c:f>
              <c:strCache>
                <c:ptCount val="1"/>
                <c:pt idx="0">
                  <c:v>S12</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COMPARISON!$M$56:$AF$56</c:f>
              <c:numCache>
                <c:formatCode>0.0000</c:formatCode>
                <c:ptCount val="20"/>
                <c:pt idx="0">
                  <c:v>2.2880396365692601E-4</c:v>
                </c:pt>
                <c:pt idx="1">
                  <c:v>6.1416947909544118E-4</c:v>
                </c:pt>
                <c:pt idx="2">
                  <c:v>9.3068875651176322E-4</c:v>
                </c:pt>
                <c:pt idx="3">
                  <c:v>2.087431236605214E-3</c:v>
                </c:pt>
                <c:pt idx="4">
                  <c:v>4.6818758011934053E-3</c:v>
                </c:pt>
                <c:pt idx="5">
                  <c:v>8.9876514286729072E-3</c:v>
                </c:pt>
                <c:pt idx="6">
                  <c:v>1.3619540561397539E-2</c:v>
                </c:pt>
                <c:pt idx="7">
                  <c:v>3.0547112766923932E-2</c:v>
                </c:pt>
                <c:pt idx="8">
                  <c:v>6.8513772119448063E-2</c:v>
                </c:pt>
                <c:pt idx="9">
                  <c:v>0.13152375842950895</c:v>
                </c:pt>
                <c:pt idx="10">
                  <c:v>0.19930603416633016</c:v>
                </c:pt>
                <c:pt idx="11">
                  <c:v>0.44702123932604759</c:v>
                </c:pt>
                <c:pt idx="12">
                  <c:v>1.0026188582018969</c:v>
                </c:pt>
                <c:pt idx="13">
                  <c:v>1.9246962533768546</c:v>
                </c:pt>
                <c:pt idx="14">
                  <c:v>2.9166105182504363</c:v>
                </c:pt>
                <c:pt idx="15">
                  <c:v>6.5416325900681009</c:v>
                </c:pt>
                <c:pt idx="16">
                  <c:v>14.672153403983099</c:v>
                </c:pt>
                <c:pt idx="17">
                  <c:v>28.165676771990359</c:v>
                </c:pt>
                <c:pt idx="18">
                  <c:v>42.681180982558089</c:v>
                </c:pt>
                <c:pt idx="19">
                  <c:v>73.808993063340722</c:v>
                </c:pt>
              </c:numCache>
            </c:numRef>
          </c:yVal>
          <c:smooth val="0"/>
        </c:ser>
        <c:dLbls>
          <c:showLegendKey val="0"/>
          <c:showVal val="0"/>
          <c:showCatName val="0"/>
          <c:showSerName val="0"/>
          <c:showPercent val="0"/>
          <c:showBubbleSize val="0"/>
        </c:dLbls>
        <c:axId val="106914944"/>
        <c:axId val="106916864"/>
      </c:scatterChart>
      <c:valAx>
        <c:axId val="106914944"/>
        <c:scaling>
          <c:orientation val="minMax"/>
        </c:scaling>
        <c:delete val="0"/>
        <c:axPos val="b"/>
        <c:title>
          <c:tx>
            <c:rich>
              <a:bodyPr/>
              <a:lstStyle/>
              <a:p>
                <a:pPr>
                  <a:defRPr/>
                </a:pPr>
                <a:r>
                  <a:rPr lang="en-US" sz="1000" b="1" i="0" baseline="0"/>
                  <a:t>Rads, Qsum/70E-9</a:t>
                </a:r>
                <a:endParaRPr lang="en-US" sz="1000" baseline="0"/>
              </a:p>
            </c:rich>
          </c:tx>
          <c:overlay val="0"/>
        </c:title>
        <c:numFmt formatCode="General" sourceLinked="1"/>
        <c:majorTickMark val="out"/>
        <c:minorTickMark val="none"/>
        <c:tickLblPos val="nextTo"/>
        <c:crossAx val="106916864"/>
        <c:crosses val="autoZero"/>
        <c:crossBetween val="midCat"/>
      </c:valAx>
      <c:valAx>
        <c:axId val="106916864"/>
        <c:scaling>
          <c:orientation val="minMax"/>
          <c:max val="140"/>
          <c:min val="0"/>
        </c:scaling>
        <c:delete val="0"/>
        <c:axPos val="l"/>
        <c:majorGridlines/>
        <c:title>
          <c:tx>
            <c:rich>
              <a:bodyPr rot="-5400000" vert="horz"/>
              <a:lstStyle/>
              <a:p>
                <a:pPr>
                  <a:defRPr/>
                </a:pPr>
                <a:r>
                  <a:rPr lang="en-US" sz="1000" b="1" i="0" baseline="0"/>
                  <a:t>Rads/Sec, based on C1, C2, Q sum</a:t>
                </a:r>
              </a:p>
            </c:rich>
          </c:tx>
          <c:overlay val="0"/>
        </c:title>
        <c:numFmt formatCode="0.0000" sourceLinked="1"/>
        <c:majorTickMark val="out"/>
        <c:minorTickMark val="none"/>
        <c:tickLblPos val="nextTo"/>
        <c:crossAx val="106914944"/>
        <c:crosses val="autoZero"/>
        <c:crossBetween val="midCat"/>
      </c:valAx>
    </c:plotArea>
    <c:legend>
      <c:legendPos val="r"/>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COMPARISON!$L$57</c:f>
              <c:strCache>
                <c:ptCount val="1"/>
                <c:pt idx="0">
                  <c:v>S13</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COMPARISON!$M$57:$AF$57</c:f>
              <c:numCache>
                <c:formatCode>0.0000</c:formatCode>
                <c:ptCount val="20"/>
                <c:pt idx="0">
                  <c:v>2.0110762482880001E-4</c:v>
                </c:pt>
                <c:pt idx="1">
                  <c:v>5.3388691723305385E-4</c:v>
                </c:pt>
                <c:pt idx="2">
                  <c:v>8.0527323935777634E-4</c:v>
                </c:pt>
                <c:pt idx="3">
                  <c:v>1.7898680858909829E-3</c:v>
                </c:pt>
                <c:pt idx="4">
                  <c:v>3.9783114703352629E-3</c:v>
                </c:pt>
                <c:pt idx="5">
                  <c:v>7.5814495055828062E-3</c:v>
                </c:pt>
                <c:pt idx="6">
                  <c:v>1.1435265044569442E-2</c:v>
                </c:pt>
                <c:pt idx="7">
                  <c:v>2.5416982654611793E-2</c:v>
                </c:pt>
                <c:pt idx="8">
                  <c:v>5.6493925129582602E-2</c:v>
                </c:pt>
                <c:pt idx="9">
                  <c:v>0.10766020808974304</c:v>
                </c:pt>
                <c:pt idx="10">
                  <c:v>0.16238623146578177</c:v>
                </c:pt>
                <c:pt idx="11">
                  <c:v>0.36093330696113907</c:v>
                </c:pt>
                <c:pt idx="12">
                  <c:v>0.80224074971131198</c:v>
                </c:pt>
                <c:pt idx="13">
                  <c:v>1.5288264331763461</c:v>
                </c:pt>
                <c:pt idx="14">
                  <c:v>2.3059621326557034</c:v>
                </c:pt>
                <c:pt idx="15">
                  <c:v>5.1254255410315581</c:v>
                </c:pt>
                <c:pt idx="16">
                  <c:v>11.392202241588562</c:v>
                </c:pt>
                <c:pt idx="17">
                  <c:v>21.710066367607084</c:v>
                </c:pt>
                <c:pt idx="18">
                  <c:v>32.745764891788376</c:v>
                </c:pt>
                <c:pt idx="19">
                  <c:v>56.281180889900362</c:v>
                </c:pt>
              </c:numCache>
            </c:numRef>
          </c:yVal>
          <c:smooth val="0"/>
        </c:ser>
        <c:ser>
          <c:idx val="1"/>
          <c:order val="1"/>
          <c:tx>
            <c:strRef>
              <c:f>COMPARISON!$L$58</c:f>
              <c:strCache>
                <c:ptCount val="1"/>
                <c:pt idx="0">
                  <c:v>S14</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COMPARISON!$M$58:$AF$58</c:f>
              <c:numCache>
                <c:formatCode>0.0000</c:formatCode>
                <c:ptCount val="20"/>
                <c:pt idx="0">
                  <c:v>2.0067505540417819E-4</c:v>
                </c:pt>
                <c:pt idx="1">
                  <c:v>5.3942700116897224E-4</c:v>
                </c:pt>
                <c:pt idx="2">
                  <c:v>8.1791399408193501E-4</c:v>
                </c:pt>
                <c:pt idx="3">
                  <c:v>1.8366150400579437E-3</c:v>
                </c:pt>
                <c:pt idx="4">
                  <c:v>4.1240947456257209E-3</c:v>
                </c:pt>
                <c:pt idx="5">
                  <c:v>7.924299720843242E-3</c:v>
                </c:pt>
                <c:pt idx="6">
                  <c:v>1.2015334087710975E-2</c:v>
                </c:pt>
                <c:pt idx="7">
                  <c:v>2.6980273545240654E-2</c:v>
                </c:pt>
                <c:pt idx="8">
                  <c:v>6.0583846879507824E-2</c:v>
                </c:pt>
                <c:pt idx="9">
                  <c:v>0.11640968273682373</c:v>
                </c:pt>
                <c:pt idx="10">
                  <c:v>0.17650786547717037</c:v>
                </c:pt>
                <c:pt idx="11">
                  <c:v>0.39634607399983202</c:v>
                </c:pt>
                <c:pt idx="12">
                  <c:v>0.88998985937767028</c:v>
                </c:pt>
                <c:pt idx="13">
                  <c:v>1.7100835041920828</c:v>
                </c:pt>
                <c:pt idx="14">
                  <c:v>2.5929388519601435</c:v>
                </c:pt>
                <c:pt idx="15">
                  <c:v>5.8224098473898209</c:v>
                </c:pt>
                <c:pt idx="16">
                  <c:v>13.074144191774797</c:v>
                </c:pt>
                <c:pt idx="17">
                  <c:v>25.121497821802809</c:v>
                </c:pt>
                <c:pt idx="18">
                  <c:v>38.090834489605186</c:v>
                </c:pt>
                <c:pt idx="19">
                  <c:v>65.922590584078179</c:v>
                </c:pt>
              </c:numCache>
            </c:numRef>
          </c:yVal>
          <c:smooth val="0"/>
        </c:ser>
        <c:ser>
          <c:idx val="2"/>
          <c:order val="2"/>
          <c:tx>
            <c:strRef>
              <c:f>COMPARISON!$L$59</c:f>
              <c:strCache>
                <c:ptCount val="1"/>
                <c:pt idx="0">
                  <c:v>S15</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COMPARISON!$M$59:$AF$59</c:f>
              <c:numCache>
                <c:formatCode>0.0000</c:formatCode>
                <c:ptCount val="20"/>
                <c:pt idx="0">
                  <c:v>1.9723264104308703E-4</c:v>
                </c:pt>
                <c:pt idx="1">
                  <c:v>5.3103385202983881E-4</c:v>
                </c:pt>
                <c:pt idx="2">
                  <c:v>8.0573748923482534E-4</c:v>
                </c:pt>
                <c:pt idx="3">
                  <c:v>1.8116741695826054E-3</c:v>
                </c:pt>
                <c:pt idx="4">
                  <c:v>4.0734896173811709E-3</c:v>
                </c:pt>
                <c:pt idx="5">
                  <c:v>7.8354497321311816E-3</c:v>
                </c:pt>
                <c:pt idx="6">
                  <c:v>1.1888725304537349E-2</c:v>
                </c:pt>
                <c:pt idx="7">
                  <c:v>2.6731406731425145E-2</c:v>
                </c:pt>
                <c:pt idx="8">
                  <c:v>6.0104686376105297E-2</c:v>
                </c:pt>
                <c:pt idx="9">
                  <c:v>0.11561272839778367</c:v>
                </c:pt>
                <c:pt idx="10">
                  <c:v>0.17541915481799403</c:v>
                </c:pt>
                <c:pt idx="11">
                  <c:v>0.39442418390582301</c:v>
                </c:pt>
                <c:pt idx="12">
                  <c:v>0.88684976855113662</c:v>
                </c:pt>
                <c:pt idx="13">
                  <c:v>1.7058756580069614</c:v>
                </c:pt>
                <c:pt idx="14">
                  <c:v>2.5883245754963689</c:v>
                </c:pt>
                <c:pt idx="15">
                  <c:v>5.8197624394711793</c:v>
                </c:pt>
                <c:pt idx="16">
                  <c:v>13.085543896821424</c:v>
                </c:pt>
                <c:pt idx="17">
                  <c:v>25.170340678825017</c:v>
                </c:pt>
                <c:pt idx="18">
                  <c:v>38.19094964326689</c:v>
                </c:pt>
                <c:pt idx="19">
                  <c:v>66.155327155135979</c:v>
                </c:pt>
              </c:numCache>
            </c:numRef>
          </c:yVal>
          <c:smooth val="0"/>
        </c:ser>
        <c:ser>
          <c:idx val="3"/>
          <c:order val="3"/>
          <c:tx>
            <c:strRef>
              <c:f>COMPARISON!$L$60</c:f>
              <c:strCache>
                <c:ptCount val="1"/>
                <c:pt idx="0">
                  <c:v>S16</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COMPARISON!$M$60:$AF$60</c:f>
              <c:numCache>
                <c:formatCode>0.0000</c:formatCode>
                <c:ptCount val="20"/>
                <c:pt idx="0">
                  <c:v>2.9047675657779777E-4</c:v>
                </c:pt>
                <c:pt idx="1">
                  <c:v>7.6800668304570388E-4</c:v>
                </c:pt>
                <c:pt idx="2">
                  <c:v>1.1564186953296732E-3</c:v>
                </c:pt>
                <c:pt idx="3">
                  <c:v>2.5618118476164E-3</c:v>
                </c:pt>
                <c:pt idx="4">
                  <c:v>5.6751762740370176E-3</c:v>
                </c:pt>
                <c:pt idx="5">
                  <c:v>1.0786130796884516E-2</c:v>
                </c:pt>
                <c:pt idx="6">
                  <c:v>1.62411129735523E-2</c:v>
                </c:pt>
                <c:pt idx="7">
                  <c:v>3.5978902625974571E-2</c:v>
                </c:pt>
                <c:pt idx="8">
                  <c:v>7.9703985575209441E-2</c:v>
                </c:pt>
                <c:pt idx="9">
                  <c:v>0.151483860929603</c:v>
                </c:pt>
                <c:pt idx="10">
                  <c:v>0.22809537037490646</c:v>
                </c:pt>
                <c:pt idx="11">
                  <c:v>0.50529918322213452</c:v>
                </c:pt>
                <c:pt idx="12">
                  <c:v>1.1193881933916003</c:v>
                </c:pt>
                <c:pt idx="13">
                  <c:v>2.1274876556074718</c:v>
                </c:pt>
                <c:pt idx="14">
                  <c:v>3.2034441279479839</c:v>
                </c:pt>
                <c:pt idx="15">
                  <c:v>7.0965828841212302</c:v>
                </c:pt>
                <c:pt idx="16">
                  <c:v>15.721044794204738</c:v>
                </c:pt>
                <c:pt idx="17">
                  <c:v>29.879115154488588</c:v>
                </c:pt>
                <c:pt idx="18">
                  <c:v>44.990191006583373</c:v>
                </c:pt>
                <c:pt idx="19">
                  <c:v>77.151727812311975</c:v>
                </c:pt>
              </c:numCache>
            </c:numRef>
          </c:yVal>
          <c:smooth val="0"/>
        </c:ser>
        <c:ser>
          <c:idx val="4"/>
          <c:order val="4"/>
          <c:tx>
            <c:strRef>
              <c:f>COMPARISON!$L$61</c:f>
              <c:strCache>
                <c:ptCount val="1"/>
                <c:pt idx="0">
                  <c:v>S17</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COMPARISON!$M$61:$AF$61</c:f>
              <c:numCache>
                <c:formatCode>0.0000</c:formatCode>
                <c:ptCount val="20"/>
                <c:pt idx="0">
                  <c:v>2.7092024661031763E-4</c:v>
                </c:pt>
                <c:pt idx="1">
                  <c:v>7.0800159210079991E-4</c:v>
                </c:pt>
                <c:pt idx="2">
                  <c:v>1.0608499227295926E-3</c:v>
                </c:pt>
                <c:pt idx="3">
                  <c:v>2.3278016067837916E-3</c:v>
                </c:pt>
                <c:pt idx="4">
                  <c:v>5.1078481549990604E-3</c:v>
                </c:pt>
                <c:pt idx="5">
                  <c:v>9.6334481887396257E-3</c:v>
                </c:pt>
                <c:pt idx="6">
                  <c:v>1.443449122242794E-2</c:v>
                </c:pt>
                <c:pt idx="7">
                  <c:v>3.1673313199871905E-2</c:v>
                </c:pt>
                <c:pt idx="8">
                  <c:v>6.9500112861507951E-2</c:v>
                </c:pt>
                <c:pt idx="9">
                  <c:v>0.13107784649150689</c:v>
                </c:pt>
                <c:pt idx="10">
                  <c:v>0.19640340484189053</c:v>
                </c:pt>
                <c:pt idx="11">
                  <c:v>0.43096403324648036</c:v>
                </c:pt>
                <c:pt idx="12">
                  <c:v>0.94565569319732334</c:v>
                </c:pt>
                <c:pt idx="13">
                  <c:v>1.7835152589426995</c:v>
                </c:pt>
                <c:pt idx="14">
                  <c:v>2.6723697315740456</c:v>
                </c:pt>
                <c:pt idx="15">
                  <c:v>5.863927047354947</c:v>
                </c:pt>
                <c:pt idx="16">
                  <c:v>12.867096947864066</c:v>
                </c:pt>
                <c:pt idx="17">
                  <c:v>24.267462153397076</c:v>
                </c:pt>
                <c:pt idx="18">
                  <c:v>36.361691325984104</c:v>
                </c:pt>
                <c:pt idx="19">
                  <c:v>61.953322517320935</c:v>
                </c:pt>
              </c:numCache>
            </c:numRef>
          </c:yVal>
          <c:smooth val="0"/>
        </c:ser>
        <c:ser>
          <c:idx val="5"/>
          <c:order val="5"/>
          <c:tx>
            <c:strRef>
              <c:f>COMPARISON!$L$62</c:f>
              <c:strCache>
                <c:ptCount val="1"/>
                <c:pt idx="0">
                  <c:v>S18</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COMPARISON!$M$62:$AF$62</c:f>
              <c:numCache>
                <c:formatCode>0.0000</c:formatCode>
                <c:ptCount val="20"/>
                <c:pt idx="0">
                  <c:v>4.3320533521260001E-4</c:v>
                </c:pt>
                <c:pt idx="1">
                  <c:v>1.1115490914640372E-3</c:v>
                </c:pt>
                <c:pt idx="2">
                  <c:v>1.6527167553608937E-3</c:v>
                </c:pt>
                <c:pt idx="3">
                  <c:v>3.5725665299443468E-3</c:v>
                </c:pt>
                <c:pt idx="4">
                  <c:v>7.7225765210395111E-3</c:v>
                </c:pt>
                <c:pt idx="5">
                  <c:v>1.438964338865293E-2</c:v>
                </c:pt>
                <c:pt idx="6">
                  <c:v>2.1395370582122798E-2</c:v>
                </c:pt>
                <c:pt idx="7">
                  <c:v>4.6248932002118277E-2</c:v>
                </c:pt>
                <c:pt idx="8">
                  <c:v>9.9973202292827648E-2</c:v>
                </c:pt>
                <c:pt idx="9">
                  <c:v>0.18628222400855046</c:v>
                </c:pt>
                <c:pt idx="10">
                  <c:v>0.27697539875573146</c:v>
                </c:pt>
                <c:pt idx="11">
                  <c:v>0.59871907028415461</c:v>
                </c:pt>
                <c:pt idx="12">
                  <c:v>1.2942107015000863</c:v>
                </c:pt>
                <c:pt idx="13">
                  <c:v>2.4115307130498866</c:v>
                </c:pt>
                <c:pt idx="14">
                  <c:v>3.5856061114453261</c:v>
                </c:pt>
                <c:pt idx="15">
                  <c:v>7.7507633063938206</c:v>
                </c:pt>
                <c:pt idx="16">
                  <c:v>16.754303167875207</c:v>
                </c:pt>
                <c:pt idx="17">
                  <c:v>31.218654441853438</c:v>
                </c:pt>
                <c:pt idx="18">
                  <c:v>46.417736897176205</c:v>
                </c:pt>
                <c:pt idx="19">
                  <c:v>78.287091754181276</c:v>
                </c:pt>
              </c:numCache>
            </c:numRef>
          </c:yVal>
          <c:smooth val="0"/>
        </c:ser>
        <c:ser>
          <c:idx val="6"/>
          <c:order val="6"/>
          <c:tx>
            <c:strRef>
              <c:f>COMPARISON!$L$63</c:f>
              <c:strCache>
                <c:ptCount val="1"/>
                <c:pt idx="0">
                  <c:v>S19</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COMPARISON!$M$63:$AF$63</c:f>
              <c:numCache>
                <c:formatCode>0.0000</c:formatCode>
                <c:ptCount val="20"/>
                <c:pt idx="0">
                  <c:v>3.9531908060827368E-4</c:v>
                </c:pt>
                <c:pt idx="1">
                  <c:v>1.0629965674109482E-3</c:v>
                </c:pt>
                <c:pt idx="2">
                  <c:v>1.6120101502998558E-3</c:v>
                </c:pt>
                <c:pt idx="3">
                  <c:v>3.6207348516797328E-3</c:v>
                </c:pt>
                <c:pt idx="4">
                  <c:v>8.1325299742869318E-3</c:v>
                </c:pt>
                <c:pt idx="5">
                  <c:v>1.56298052046276E-2</c:v>
                </c:pt>
                <c:pt idx="6">
                  <c:v>2.37022445880853E-2</c:v>
                </c:pt>
                <c:pt idx="7">
                  <c:v>5.3237594705687299E-2</c:v>
                </c:pt>
                <c:pt idx="8">
                  <c:v>0.11957692359109982</c:v>
                </c:pt>
                <c:pt idx="9">
                  <c:v>0.22981335803332326</c:v>
                </c:pt>
                <c:pt idx="10">
                  <c:v>0.34850673763370094</c:v>
                </c:pt>
                <c:pt idx="11">
                  <c:v>0.78278073544439519</c:v>
                </c:pt>
                <c:pt idx="12">
                  <c:v>1.7582032529508624</c:v>
                </c:pt>
                <c:pt idx="13">
                  <c:v>3.3790683146143916</c:v>
                </c:pt>
                <c:pt idx="14">
                  <c:v>5.1242803492602755</c:v>
                </c:pt>
                <c:pt idx="15">
                  <c:v>11.509642446663904</c:v>
                </c:pt>
                <c:pt idx="16">
                  <c:v>25.851799710601529</c:v>
                </c:pt>
                <c:pt idx="17">
                  <c:v>49.684242780940977</c:v>
                </c:pt>
                <c:pt idx="18">
                  <c:v>75.345025683301643</c:v>
                </c:pt>
                <c:pt idx="19">
                  <c:v>130.42134753098247</c:v>
                </c:pt>
              </c:numCache>
            </c:numRef>
          </c:yVal>
          <c:smooth val="0"/>
        </c:ser>
        <c:ser>
          <c:idx val="7"/>
          <c:order val="7"/>
          <c:tx>
            <c:strRef>
              <c:f>COMPARISON!$L$64</c:f>
              <c:strCache>
                <c:ptCount val="1"/>
                <c:pt idx="0">
                  <c:v>S20</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COMPARISON!$M$64:$AF$64</c:f>
              <c:numCache>
                <c:formatCode>0.0000</c:formatCode>
                <c:ptCount val="20"/>
                <c:pt idx="0">
                  <c:v>3.289755595449173E-4</c:v>
                </c:pt>
                <c:pt idx="1">
                  <c:v>8.9067316023946767E-4</c:v>
                </c:pt>
                <c:pt idx="2">
                  <c:v>1.3545803953832767E-3</c:v>
                </c:pt>
                <c:pt idx="3">
                  <c:v>3.0595948833228187E-3</c:v>
                </c:pt>
                <c:pt idx="4">
                  <c:v>6.9107163236379861E-3</c:v>
                </c:pt>
                <c:pt idx="5">
                  <c:v>1.3341755716031281E-2</c:v>
                </c:pt>
                <c:pt idx="6">
                  <c:v>2.0290810972758873E-2</c:v>
                </c:pt>
                <c:pt idx="7">
                  <c:v>4.5830916822886425E-2</c:v>
                </c:pt>
                <c:pt idx="8">
                  <c:v>0.10351843204523924</c:v>
                </c:pt>
                <c:pt idx="9">
                  <c:v>0.19985158813856635</c:v>
                </c:pt>
                <c:pt idx="10">
                  <c:v>0.30394431466412569</c:v>
                </c:pt>
                <c:pt idx="11">
                  <c:v>0.68651995343420913</c:v>
                </c:pt>
                <c:pt idx="12">
                  <c:v>1.5506447191951271</c:v>
                </c:pt>
                <c:pt idx="13">
                  <c:v>2.9936582659443491</c:v>
                </c:pt>
                <c:pt idx="14">
                  <c:v>4.552905575862459</c:v>
                </c:pt>
                <c:pt idx="15">
                  <c:v>10.283661753586223</c:v>
                </c:pt>
                <c:pt idx="16">
                  <c:v>23.227738265171272</c:v>
                </c:pt>
                <c:pt idx="17">
                  <c:v>44.843225399055207</c:v>
                </c:pt>
                <c:pt idx="18">
                  <c:v>68.199825371387746</c:v>
                </c:pt>
                <c:pt idx="19">
                  <c:v>118.50187005319137</c:v>
                </c:pt>
              </c:numCache>
            </c:numRef>
          </c:yVal>
          <c:smooth val="0"/>
        </c:ser>
        <c:ser>
          <c:idx val="8"/>
          <c:order val="8"/>
          <c:tx>
            <c:strRef>
              <c:f>COMPARISON!$L$65</c:f>
              <c:strCache>
                <c:ptCount val="1"/>
                <c:pt idx="0">
                  <c:v>S21</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COMPARISON!$M$65:$AF$65</c:f>
              <c:numCache>
                <c:formatCode>0.0000</c:formatCode>
                <c:ptCount val="20"/>
                <c:pt idx="0">
                  <c:v>3.7271730568273434E-4</c:v>
                </c:pt>
                <c:pt idx="1">
                  <c:v>9.8131587265764967E-4</c:v>
                </c:pt>
                <c:pt idx="2">
                  <c:v>1.4749963955951394E-3</c:v>
                </c:pt>
                <c:pt idx="3">
                  <c:v>3.2563467559079472E-3</c:v>
                </c:pt>
                <c:pt idx="4">
                  <c:v>7.1890305809417347E-3</c:v>
                </c:pt>
                <c:pt idx="5">
                  <c:v>1.3625477452941159E-2</c:v>
                </c:pt>
                <c:pt idx="6">
                  <c:v>2.0480184506668553E-2</c:v>
                </c:pt>
                <c:pt idx="7">
                  <c:v>4.5214064643037746E-2</c:v>
                </c:pt>
                <c:pt idx="8">
                  <c:v>9.981900509144162E-2</c:v>
                </c:pt>
                <c:pt idx="9">
                  <c:v>0.18918845704371612</c:v>
                </c:pt>
                <c:pt idx="10">
                  <c:v>0.28436541179339481</c:v>
                </c:pt>
                <c:pt idx="11">
                  <c:v>0.62779298237690107</c:v>
                </c:pt>
                <c:pt idx="12">
                  <c:v>1.385977381131128</c:v>
                </c:pt>
                <c:pt idx="13">
                  <c:v>2.6268637119102283</c:v>
                </c:pt>
                <c:pt idx="14">
                  <c:v>3.9483866660526075</c:v>
                </c:pt>
                <c:pt idx="15">
                  <c:v>8.7168457831267538</c:v>
                </c:pt>
                <c:pt idx="16">
                  <c:v>19.244163967046045</c:v>
                </c:pt>
                <c:pt idx="17">
                  <c:v>36.473752515230103</c:v>
                </c:pt>
                <c:pt idx="18">
                  <c:v>54.82297290075735</c:v>
                </c:pt>
                <c:pt idx="19">
                  <c:v>93.794726330792386</c:v>
                </c:pt>
              </c:numCache>
            </c:numRef>
          </c:yVal>
          <c:smooth val="0"/>
        </c:ser>
        <c:ser>
          <c:idx val="9"/>
          <c:order val="9"/>
          <c:tx>
            <c:strRef>
              <c:f>COMPARISON!$L$66</c:f>
              <c:strCache>
                <c:ptCount val="1"/>
                <c:pt idx="0">
                  <c:v>S22</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COMPARISON!$M$66:$AF$66</c:f>
              <c:numCache>
                <c:formatCode>0.0000</c:formatCode>
                <c:ptCount val="20"/>
                <c:pt idx="0">
                  <c:v>3.6856434128334332E-4</c:v>
                </c:pt>
                <c:pt idx="1">
                  <c:v>9.896792719276805E-4</c:v>
                </c:pt>
                <c:pt idx="2">
                  <c:v>1.4999492985518382E-3</c:v>
                </c:pt>
                <c:pt idx="3">
                  <c:v>3.3652109642660463E-3</c:v>
                </c:pt>
                <c:pt idx="4">
                  <c:v>7.5500184205893788E-3</c:v>
                </c:pt>
                <c:pt idx="5">
                  <c:v>1.4496984977151125E-2</c:v>
                </c:pt>
                <c:pt idx="6">
                  <c:v>2.1971504369532081E-2</c:v>
                </c:pt>
                <c:pt idx="7">
                  <c:v>4.9294164460862044E-2</c:v>
                </c:pt>
                <c:pt idx="8">
                  <c:v>0.11059391332639389</c:v>
                </c:pt>
                <c:pt idx="9">
                  <c:v>0.21235422362478526</c:v>
                </c:pt>
                <c:pt idx="10">
                  <c:v>0.32184221475115543</c:v>
                </c:pt>
                <c:pt idx="11">
                  <c:v>0.72206903986017168</c:v>
                </c:pt>
                <c:pt idx="12">
                  <c:v>1.6199978574212703</c:v>
                </c:pt>
                <c:pt idx="13">
                  <c:v>3.1105996427780802</c:v>
                </c:pt>
                <c:pt idx="14">
                  <c:v>4.7143977696660366</c:v>
                </c:pt>
                <c:pt idx="15">
                  <c:v>10.576986221940155</c:v>
                </c:pt>
                <c:pt idx="16">
                  <c:v>23.7299954320649</c:v>
                </c:pt>
                <c:pt idx="17">
                  <c:v>45.564575888764004</c:v>
                </c:pt>
                <c:pt idx="18">
                  <c:v>69.057274999852069</c:v>
                </c:pt>
                <c:pt idx="19">
                  <c:v>119.44530578838111</c:v>
                </c:pt>
              </c:numCache>
            </c:numRef>
          </c:yVal>
          <c:smooth val="0"/>
        </c:ser>
        <c:ser>
          <c:idx val="10"/>
          <c:order val="10"/>
          <c:tx>
            <c:strRef>
              <c:f>COMPARISON!$L$67</c:f>
              <c:strCache>
                <c:ptCount val="1"/>
                <c:pt idx="0">
                  <c:v>S23</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COMPARISON!$M$67:$AF$67</c:f>
              <c:numCache>
                <c:formatCode>0.0000</c:formatCode>
                <c:ptCount val="20"/>
                <c:pt idx="0">
                  <c:v>2.9960718810426667E-4</c:v>
                </c:pt>
                <c:pt idx="1">
                  <c:v>8.1059321983681625E-4</c:v>
                </c:pt>
                <c:pt idx="2">
                  <c:v>1.232427611223566E-3</c:v>
                </c:pt>
                <c:pt idx="3">
                  <c:v>2.7820944693626726E-3</c:v>
                </c:pt>
                <c:pt idx="4">
                  <c:v>6.2803280013939353E-3</c:v>
                </c:pt>
                <c:pt idx="5">
                  <c:v>1.211913061237448E-2</c:v>
                </c:pt>
                <c:pt idx="6">
                  <c:v>1.8425951297399136E-2</c:v>
                </c:pt>
                <c:pt idx="7">
                  <c:v>4.1594927548195673E-2</c:v>
                </c:pt>
                <c:pt idx="8">
                  <c:v>9.3896807270073865E-2</c:v>
                </c:pt>
                <c:pt idx="9">
                  <c:v>0.18119239490969458</c:v>
                </c:pt>
                <c:pt idx="10">
                  <c:v>0.27548529270376415</c:v>
                </c:pt>
                <c:pt idx="11">
                  <c:v>0.62188326701069851</c:v>
                </c:pt>
                <c:pt idx="12">
                  <c:v>1.4038455337932239</c:v>
                </c:pt>
                <c:pt idx="13">
                  <c:v>2.7089966288166156</c:v>
                </c:pt>
                <c:pt idx="14">
                  <c:v>4.1187640882775582</c:v>
                </c:pt>
                <c:pt idx="15">
                  <c:v>9.2977394260342709</c:v>
                </c:pt>
                <c:pt idx="16">
                  <c:v>20.988810376508944</c:v>
                </c:pt>
                <c:pt idx="17">
                  <c:v>40.502046118421916</c:v>
                </c:pt>
                <c:pt idx="18">
                  <c:v>61.579394850406203</c:v>
                </c:pt>
                <c:pt idx="19">
                  <c:v>106.95688113695203</c:v>
                </c:pt>
              </c:numCache>
            </c:numRef>
          </c:yVal>
          <c:smooth val="0"/>
        </c:ser>
        <c:ser>
          <c:idx val="11"/>
          <c:order val="11"/>
          <c:tx>
            <c:strRef>
              <c:f>COMPARISON!$L$68</c:f>
              <c:strCache>
                <c:ptCount val="1"/>
                <c:pt idx="0">
                  <c:v>S24</c:v>
                </c:pt>
              </c:strCache>
            </c:strRef>
          </c:tx>
          <c:xVal>
            <c:numRef>
              <c:f>COMPARISON!$M$11:$AF$11</c:f>
              <c:numCache>
                <c:formatCode>General</c:formatCode>
                <c:ptCount val="20"/>
                <c:pt idx="0">
                  <c:v>2.9999999999999997E-4</c:v>
                </c:pt>
                <c:pt idx="1">
                  <c:v>6.9999999999999999E-4</c:v>
                </c:pt>
                <c:pt idx="2">
                  <c:v>1E-3</c:v>
                </c:pt>
                <c:pt idx="3">
                  <c:v>2E-3</c:v>
                </c:pt>
                <c:pt idx="4">
                  <c:v>4.0000000000000001E-3</c:v>
                </c:pt>
                <c:pt idx="5">
                  <c:v>7.0000000000000001E-3</c:v>
                </c:pt>
                <c:pt idx="6">
                  <c:v>0.01</c:v>
                </c:pt>
                <c:pt idx="7">
                  <c:v>0.02</c:v>
                </c:pt>
                <c:pt idx="8">
                  <c:v>0.04</c:v>
                </c:pt>
                <c:pt idx="9">
                  <c:v>7.0000000000000007E-2</c:v>
                </c:pt>
                <c:pt idx="10">
                  <c:v>0.1</c:v>
                </c:pt>
                <c:pt idx="11">
                  <c:v>0.2</c:v>
                </c:pt>
                <c:pt idx="12">
                  <c:v>0.4</c:v>
                </c:pt>
                <c:pt idx="13">
                  <c:v>0.7</c:v>
                </c:pt>
                <c:pt idx="14">
                  <c:v>1</c:v>
                </c:pt>
                <c:pt idx="15">
                  <c:v>2</c:v>
                </c:pt>
                <c:pt idx="16">
                  <c:v>4</c:v>
                </c:pt>
                <c:pt idx="17">
                  <c:v>7</c:v>
                </c:pt>
                <c:pt idx="18">
                  <c:v>10</c:v>
                </c:pt>
                <c:pt idx="19">
                  <c:v>16</c:v>
                </c:pt>
              </c:numCache>
            </c:numRef>
          </c:xVal>
          <c:yVal>
            <c:numRef>
              <c:f>COMPARISON!$M$68:$AF$68</c:f>
              <c:numCache>
                <c:formatCode>0.0000</c:formatCode>
                <c:ptCount val="20"/>
                <c:pt idx="0">
                  <c:v>4.0892617005838978E-4</c:v>
                </c:pt>
                <c:pt idx="1">
                  <c:v>9.6155224379805158E-4</c:v>
                </c:pt>
                <c:pt idx="2">
                  <c:v>1.3781152885398685E-3</c:v>
                </c:pt>
                <c:pt idx="3">
                  <c:v>2.773684449785728E-3</c:v>
                </c:pt>
                <c:pt idx="4">
                  <c:v>5.5824976988205367E-3</c:v>
                </c:pt>
                <c:pt idx="5">
                  <c:v>9.8192873477116627E-3</c:v>
                </c:pt>
                <c:pt idx="6">
                  <c:v>1.4073192698294663E-2</c:v>
                </c:pt>
                <c:pt idx="7">
                  <c:v>2.8324622816902085E-2</c:v>
                </c:pt>
                <c:pt idx="8">
                  <c:v>5.7007977856865011E-2</c:v>
                </c:pt>
                <c:pt idx="9">
                  <c:v>0.10027370289947635</c:v>
                </c:pt>
                <c:pt idx="10">
                  <c:v>0.14371421198960441</c:v>
                </c:pt>
                <c:pt idx="11">
                  <c:v>0.28924856891408512</c:v>
                </c:pt>
                <c:pt idx="12">
                  <c:v>0.58216047988975173</c:v>
                </c:pt>
                <c:pt idx="13">
                  <c:v>1.0239862769181196</c:v>
                </c:pt>
                <c:pt idx="14">
                  <c:v>1.4675969533406426</c:v>
                </c:pt>
                <c:pt idx="15">
                  <c:v>2.9537810674365108</c:v>
                </c:pt>
                <c:pt idx="16">
                  <c:v>5.9449718633486954</c:v>
                </c:pt>
                <c:pt idx="17">
                  <c:v>10.456858228999399</c:v>
                </c:pt>
                <c:pt idx="18">
                  <c:v>14.986971626790341</c:v>
                </c:pt>
                <c:pt idx="19">
                  <c:v>24.082014054034559</c:v>
                </c:pt>
              </c:numCache>
            </c:numRef>
          </c:yVal>
          <c:smooth val="0"/>
        </c:ser>
        <c:dLbls>
          <c:showLegendKey val="0"/>
          <c:showVal val="0"/>
          <c:showCatName val="0"/>
          <c:showSerName val="0"/>
          <c:showPercent val="0"/>
          <c:showBubbleSize val="0"/>
        </c:dLbls>
        <c:axId val="107320832"/>
        <c:axId val="107322752"/>
      </c:scatterChart>
      <c:valAx>
        <c:axId val="107320832"/>
        <c:scaling>
          <c:orientation val="minMax"/>
        </c:scaling>
        <c:delete val="0"/>
        <c:axPos val="b"/>
        <c:title>
          <c:tx>
            <c:rich>
              <a:bodyPr/>
              <a:lstStyle/>
              <a:p>
                <a:pPr>
                  <a:defRPr/>
                </a:pPr>
                <a:r>
                  <a:rPr lang="en-US" sz="1000" b="1" i="0" baseline="0"/>
                  <a:t>Rads, Qsum/70E-9</a:t>
                </a:r>
              </a:p>
            </c:rich>
          </c:tx>
          <c:overlay val="0"/>
        </c:title>
        <c:numFmt formatCode="General" sourceLinked="1"/>
        <c:majorTickMark val="out"/>
        <c:minorTickMark val="none"/>
        <c:tickLblPos val="nextTo"/>
        <c:crossAx val="107322752"/>
        <c:crosses val="autoZero"/>
        <c:crossBetween val="midCat"/>
      </c:valAx>
      <c:valAx>
        <c:axId val="107322752"/>
        <c:scaling>
          <c:orientation val="minMax"/>
          <c:max val="140"/>
          <c:min val="0"/>
        </c:scaling>
        <c:delete val="0"/>
        <c:axPos val="l"/>
        <c:majorGridlines/>
        <c:title>
          <c:tx>
            <c:rich>
              <a:bodyPr rot="-5400000" vert="horz"/>
              <a:lstStyle/>
              <a:p>
                <a:pPr>
                  <a:defRPr/>
                </a:pPr>
                <a:r>
                  <a:rPr lang="en-US" sz="1000" b="1" i="0" baseline="0"/>
                  <a:t>Rads/Sec, based on C1, C2, Q sum</a:t>
                </a:r>
              </a:p>
            </c:rich>
          </c:tx>
          <c:overlay val="0"/>
        </c:title>
        <c:numFmt formatCode="0.0000" sourceLinked="1"/>
        <c:majorTickMark val="out"/>
        <c:minorTickMark val="none"/>
        <c:tickLblPos val="nextTo"/>
        <c:crossAx val="107320832"/>
        <c:crosses val="autoZero"/>
        <c:crossBetween val="midCat"/>
      </c:valAx>
    </c:plotArea>
    <c:legend>
      <c:legendPos val="r"/>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Variety of Scale Factors, m</a:t>
            </a:r>
          </a:p>
        </c:rich>
      </c:tx>
      <c:overlay val="0"/>
    </c:title>
    <c:autoTitleDeleted val="0"/>
    <c:plotArea>
      <c:layout/>
      <c:lineChart>
        <c:grouping val="standard"/>
        <c:varyColors val="0"/>
        <c:ser>
          <c:idx val="0"/>
          <c:order val="0"/>
          <c:tx>
            <c:strRef>
              <c:f>COMPARISON!$I$11</c:f>
              <c:strCache>
                <c:ptCount val="1"/>
                <c:pt idx="0">
                  <c:v>m</c:v>
                </c:pt>
              </c:strCache>
            </c:strRef>
          </c:tx>
          <c:val>
            <c:numRef>
              <c:f>COMPARISON!$I$12:$I$68</c:f>
              <c:numCache>
                <c:formatCode>0.000000</c:formatCode>
                <c:ptCount val="57"/>
                <c:pt idx="0">
                  <c:v>1.5803081670982388</c:v>
                </c:pt>
                <c:pt idx="1">
                  <c:v>1.4529089887612952</c:v>
                </c:pt>
                <c:pt idx="2">
                  <c:v>2.4209487289866023</c:v>
                </c:pt>
                <c:pt idx="3">
                  <c:v>2.9302187289490194</c:v>
                </c:pt>
                <c:pt idx="4">
                  <c:v>3.2415104325714301</c:v>
                </c:pt>
                <c:pt idx="5">
                  <c:v>7.5162827374553558</c:v>
                </c:pt>
                <c:pt idx="6">
                  <c:v>5.8561049169686257</c:v>
                </c:pt>
                <c:pt idx="7">
                  <c:v>7.7619573023598081</c:v>
                </c:pt>
                <c:pt idx="8">
                  <c:v>6.5722499376863697</c:v>
                </c:pt>
                <c:pt idx="9">
                  <c:v>4.0265572777679992</c:v>
                </c:pt>
                <c:pt idx="10">
                  <c:v>4.868799785884967</c:v>
                </c:pt>
                <c:pt idx="11">
                  <c:v>4.1922780189723481</c:v>
                </c:pt>
                <c:pt idx="12">
                  <c:v>5.5440464798144511</c:v>
                </c:pt>
                <c:pt idx="13">
                  <c:v>4.8982540534892198</c:v>
                </c:pt>
                <c:pt idx="14">
                  <c:v>0.78534555445397825</c:v>
                </c:pt>
                <c:pt idx="15">
                  <c:v>1.4233325698660781</c:v>
                </c:pt>
                <c:pt idx="16">
                  <c:v>1.6219816581740296</c:v>
                </c:pt>
                <c:pt idx="17">
                  <c:v>2.4017573255264959</c:v>
                </c:pt>
                <c:pt idx="18">
                  <c:v>2.5553459226322017</c:v>
                </c:pt>
                <c:pt idx="19">
                  <c:v>2.199139777415116</c:v>
                </c:pt>
                <c:pt idx="20">
                  <c:v>3.2007698798101711</c:v>
                </c:pt>
                <c:pt idx="21">
                  <c:v>3.2084740793735449</c:v>
                </c:pt>
                <c:pt idx="22">
                  <c:v>4.1180085080922826</c:v>
                </c:pt>
                <c:pt idx="23">
                  <c:v>4.0926763685720724</c:v>
                </c:pt>
                <c:pt idx="24">
                  <c:v>2.8822383653215806</c:v>
                </c:pt>
                <c:pt idx="25">
                  <c:v>3.4881432516028186</c:v>
                </c:pt>
                <c:pt idx="26">
                  <c:v>4.9189199383062183</c:v>
                </c:pt>
                <c:pt idx="27">
                  <c:v>4.9692419464819855</c:v>
                </c:pt>
                <c:pt idx="28">
                  <c:v>4.6929938271832645</c:v>
                </c:pt>
                <c:pt idx="29">
                  <c:v>4.7910321902927233</c:v>
                </c:pt>
                <c:pt idx="30">
                  <c:v>6.9645208412878068</c:v>
                </c:pt>
                <c:pt idx="31">
                  <c:v>5.0848510377629994</c:v>
                </c:pt>
                <c:pt idx="32">
                  <c:v>4.3455961261854616</c:v>
                </c:pt>
                <c:pt idx="33">
                  <c:v>3.5795498988979508</c:v>
                </c:pt>
                <c:pt idx="34">
                  <c:v>4.4169650148198745</c:v>
                </c:pt>
                <c:pt idx="35">
                  <c:v>6.2873396987393386</c:v>
                </c:pt>
                <c:pt idx="36">
                  <c:v>5.363447239933782</c:v>
                </c:pt>
                <c:pt idx="37">
                  <c:v>4.5927722377844553</c:v>
                </c:pt>
                <c:pt idx="38">
                  <c:v>1.8654001280367667</c:v>
                </c:pt>
                <c:pt idx="39">
                  <c:v>1.2050520565288243</c:v>
                </c:pt>
                <c:pt idx="40">
                  <c:v>1.7837256571278521</c:v>
                </c:pt>
                <c:pt idx="41">
                  <c:v>2.9785042299871871</c:v>
                </c:pt>
                <c:pt idx="42">
                  <c:v>2.1483761372026726</c:v>
                </c:pt>
                <c:pt idx="43">
                  <c:v>1.9345241062591811</c:v>
                </c:pt>
                <c:pt idx="44">
                  <c:v>4.4092880260189586</c:v>
                </c:pt>
                <c:pt idx="45">
                  <c:v>3.3736085518993062</c:v>
                </c:pt>
                <c:pt idx="46">
                  <c:v>3.9364613647215831</c:v>
                </c:pt>
                <c:pt idx="47">
                  <c:v>3.9484080838746642</c:v>
                </c:pt>
                <c:pt idx="48">
                  <c:v>4.6304360334804082</c:v>
                </c:pt>
                <c:pt idx="49">
                  <c:v>3.7317317043600173</c:v>
                </c:pt>
                <c:pt idx="50">
                  <c:v>4.7427788736897414</c:v>
                </c:pt>
                <c:pt idx="51">
                  <c:v>7.7871093997747263</c:v>
                </c:pt>
                <c:pt idx="52">
                  <c:v>7.0607333190162507</c:v>
                </c:pt>
                <c:pt idx="53">
                  <c:v>5.6366209666570137</c:v>
                </c:pt>
                <c:pt idx="54">
                  <c:v>7.1347790732015897</c:v>
                </c:pt>
                <c:pt idx="55">
                  <c:v>6.3741976063745449</c:v>
                </c:pt>
                <c:pt idx="56">
                  <c:v>1.5011866937571576</c:v>
                </c:pt>
              </c:numCache>
            </c:numRef>
          </c:val>
          <c:smooth val="0"/>
        </c:ser>
        <c:dLbls>
          <c:showLegendKey val="0"/>
          <c:showVal val="0"/>
          <c:showCatName val="0"/>
          <c:showSerName val="0"/>
          <c:showPercent val="0"/>
          <c:showBubbleSize val="0"/>
        </c:dLbls>
        <c:marker val="1"/>
        <c:smooth val="0"/>
        <c:axId val="107413504"/>
        <c:axId val="107415040"/>
      </c:lineChart>
      <c:catAx>
        <c:axId val="107413504"/>
        <c:scaling>
          <c:orientation val="minMax"/>
        </c:scaling>
        <c:delete val="0"/>
        <c:axPos val="b"/>
        <c:majorTickMark val="out"/>
        <c:minorTickMark val="none"/>
        <c:tickLblPos val="nextTo"/>
        <c:crossAx val="107415040"/>
        <c:crosses val="autoZero"/>
        <c:auto val="1"/>
        <c:lblAlgn val="ctr"/>
        <c:lblOffset val="100"/>
        <c:noMultiLvlLbl val="0"/>
      </c:catAx>
      <c:valAx>
        <c:axId val="107415040"/>
        <c:scaling>
          <c:orientation val="minMax"/>
        </c:scaling>
        <c:delete val="0"/>
        <c:axPos val="l"/>
        <c:majorGridlines/>
        <c:numFmt formatCode="0.000000" sourceLinked="1"/>
        <c:majorTickMark val="out"/>
        <c:minorTickMark val="none"/>
        <c:tickLblPos val="nextTo"/>
        <c:crossAx val="107413504"/>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oneCellAnchor>
    <xdr:from>
      <xdr:col>1</xdr:col>
      <xdr:colOff>9525</xdr:colOff>
      <xdr:row>2</xdr:row>
      <xdr:rowOff>19050</xdr:rowOff>
    </xdr:from>
    <xdr:ext cx="5753099" cy="1125693"/>
    <xdr:sp macro="" textlink="">
      <xdr:nvSpPr>
        <xdr:cNvPr id="2" name="TextBox 1"/>
        <xdr:cNvSpPr txBox="1"/>
      </xdr:nvSpPr>
      <xdr:spPr>
        <a:xfrm>
          <a:off x="619125" y="400050"/>
          <a:ext cx="5753099" cy="1125693"/>
        </a:xfrm>
        <a:prstGeom prst="rect">
          <a:avLst/>
        </a:prstGeom>
        <a:solidFill>
          <a:schemeClr val="accent3">
            <a:lumMod val="20000"/>
            <a:lumOff val="80000"/>
          </a:schemeClr>
        </a:solidFill>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en-US" sz="1100"/>
            <a:t>Given that we know that the Voltage</a:t>
          </a:r>
          <a:r>
            <a:rPr lang="en-US" sz="1100" baseline="0"/>
            <a:t> output range of the Log Integrators has a range of 0.0002 Volts to 10.0 Volts we can use the calibration coefficients we have measured to determine the corresponding amount of charge from the detector that produces the Voltage output.</a:t>
          </a:r>
        </a:p>
        <a:p>
          <a:endParaRPr lang="en-US" sz="1100" baseline="0"/>
        </a:p>
        <a:p>
          <a:r>
            <a:rPr lang="en-US" sz="1100" baseline="0"/>
            <a:t>Applying the scaling of the MADC digitizers and the scaling performed by the ACNET database, we can compute the range of Rad/Sec values that can result.</a:t>
          </a:r>
          <a:endParaRPr lang="en-US" sz="1100"/>
        </a:p>
      </xdr:txBody>
    </xdr:sp>
    <xdr:clientData/>
  </xdr:oneCellAnchor>
  <xdr:oneCellAnchor>
    <xdr:from>
      <xdr:col>6</xdr:col>
      <xdr:colOff>9525</xdr:colOff>
      <xdr:row>2</xdr:row>
      <xdr:rowOff>9524</xdr:rowOff>
    </xdr:from>
    <xdr:ext cx="5629275" cy="1125693"/>
    <xdr:sp macro="" textlink="">
      <xdr:nvSpPr>
        <xdr:cNvPr id="3" name="TextBox 2"/>
        <xdr:cNvSpPr txBox="1"/>
      </xdr:nvSpPr>
      <xdr:spPr>
        <a:xfrm>
          <a:off x="7410450" y="390524"/>
          <a:ext cx="5629275" cy="1125693"/>
        </a:xfrm>
        <a:prstGeom prst="rect">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lang="en-US" sz="1100"/>
            <a:t>Using the range of charge determined for</a:t>
          </a:r>
          <a:r>
            <a:rPr lang="en-US" sz="1100" baseline="0"/>
            <a:t> the Log Integrators, we can compute the range of Rad/Sec values that could be managed using the new Integrator digitizers.  This is done here  when using the new readouts with an equivalent Log conversion of the data being delivered to ACNET.</a:t>
          </a:r>
        </a:p>
        <a:p>
          <a:endParaRPr lang="en-US" sz="1100" baseline="0"/>
        </a:p>
        <a:p>
          <a:r>
            <a:rPr lang="en-US" sz="1100" baseline="0"/>
            <a:t>The draw back here is the complex math needed to be done quickly in the front-ends.</a:t>
          </a:r>
          <a:endParaRPr lang="en-US" sz="1100"/>
        </a:p>
      </xdr:txBody>
    </xdr:sp>
    <xdr:clientData/>
  </xdr:oneCellAnchor>
  <xdr:oneCellAnchor>
    <xdr:from>
      <xdr:col>10</xdr:col>
      <xdr:colOff>790576</xdr:colOff>
      <xdr:row>2</xdr:row>
      <xdr:rowOff>9526</xdr:rowOff>
    </xdr:from>
    <xdr:ext cx="5638800" cy="1125693"/>
    <xdr:sp macro="" textlink="">
      <xdr:nvSpPr>
        <xdr:cNvPr id="4" name="TextBox 3"/>
        <xdr:cNvSpPr txBox="1"/>
      </xdr:nvSpPr>
      <xdr:spPr>
        <a:xfrm>
          <a:off x="13830301" y="390526"/>
          <a:ext cx="5638800" cy="1125693"/>
        </a:xfrm>
        <a:prstGeom prst="rect">
          <a:avLst/>
        </a:prstGeom>
        <a:solidFill>
          <a:schemeClr val="tx2">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en-US" sz="1100"/>
            <a:t>Using the new readout system we can convert the linear data directly to a 16 bit representation of the number of </a:t>
          </a:r>
          <a:r>
            <a:rPr lang="en-US" sz="1100" baseline="0"/>
            <a:t> Rads.  For our established range of charge in for the BLM detector, this results in a range in Rads from 0.0057 to 60.8 Rads.  We have determined that by multiplying these values up by 4000 we can deliver to ACNET a 16 bit value with a bit more resolution and a range of 15.1438 Rads (57.9042 equivalent Rads/Sec).  This top end is higher than we would ever allow a Booster BLM to experience, and is sufficiently high.</a:t>
          </a:r>
          <a:endParaRPr lang="en-US" sz="1100"/>
        </a:p>
      </xdr:txBody>
    </xdr:sp>
    <xdr:clientData/>
  </xdr:oneCellAnchor>
  <xdr:oneCellAnchor>
    <xdr:from>
      <xdr:col>16</xdr:col>
      <xdr:colOff>9525</xdr:colOff>
      <xdr:row>2</xdr:row>
      <xdr:rowOff>9524</xdr:rowOff>
    </xdr:from>
    <xdr:ext cx="4543425" cy="1125693"/>
    <xdr:sp macro="" textlink="">
      <xdr:nvSpPr>
        <xdr:cNvPr id="5" name="TextBox 4"/>
        <xdr:cNvSpPr txBox="1"/>
      </xdr:nvSpPr>
      <xdr:spPr>
        <a:xfrm>
          <a:off x="19812000" y="390524"/>
          <a:ext cx="4543425" cy="1125693"/>
        </a:xfrm>
        <a:prstGeom prst="rect">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n-US" sz="1100"/>
            <a:t>The determination of the scale factor between charge Qsum and Rads (x4000) is detailed</a:t>
          </a:r>
          <a:r>
            <a:rPr lang="en-US" sz="1100" baseline="0"/>
            <a:t> in the specification document "Booster Beam Loss Monitor Data Acquisition and Presentation Specification".  Besides converting Rads to a 16 bit integer for passing to ACNET, an approximation of the final scale factor is made to simplify the math needed in the front-end.  The final columns below evaluate the error due to this approximation.</a:t>
          </a:r>
          <a:endParaRPr lang="en-US" sz="1100"/>
        </a:p>
      </xdr:txBody>
    </xdr:sp>
    <xdr:clientData/>
  </xdr:oneCellAnchor>
  <xdr:twoCellAnchor>
    <xdr:from>
      <xdr:col>9</xdr:col>
      <xdr:colOff>576262</xdr:colOff>
      <xdr:row>26</xdr:row>
      <xdr:rowOff>9525</xdr:rowOff>
    </xdr:from>
    <xdr:to>
      <xdr:col>14</xdr:col>
      <xdr:colOff>962025</xdr:colOff>
      <xdr:row>49</xdr:row>
      <xdr:rowOff>14287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652462</xdr:colOff>
      <xdr:row>31</xdr:row>
      <xdr:rowOff>33336</xdr:rowOff>
    </xdr:from>
    <xdr:to>
      <xdr:col>28</xdr:col>
      <xdr:colOff>228600</xdr:colOff>
      <xdr:row>54</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857250</xdr:colOff>
      <xdr:row>16</xdr:row>
      <xdr:rowOff>9525</xdr:rowOff>
    </xdr:from>
    <xdr:to>
      <xdr:col>19</xdr:col>
      <xdr:colOff>742950</xdr:colOff>
      <xdr:row>40</xdr:row>
      <xdr:rowOff>104775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57150</xdr:colOff>
      <xdr:row>4</xdr:row>
      <xdr:rowOff>28575</xdr:rowOff>
    </xdr:from>
    <xdr:ext cx="1557991" cy="264560"/>
    <xdr:sp macro="" textlink="">
      <xdr:nvSpPr>
        <xdr:cNvPr id="10" name="TextBox 9"/>
        <xdr:cNvSpPr txBox="1"/>
      </xdr:nvSpPr>
      <xdr:spPr>
        <a:xfrm>
          <a:off x="5410200" y="800100"/>
          <a:ext cx="1557991" cy="26456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wrap="square" rtlCol="0" anchor="t">
          <a:spAutoFit/>
        </a:bodyPr>
        <a:lstStyle/>
        <a:p>
          <a:r>
            <a:rPr lang="en-US" sz="1100"/>
            <a:t>Choose a Period to plot.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7</xdr:col>
      <xdr:colOff>142875</xdr:colOff>
      <xdr:row>18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xdr:row>
      <xdr:rowOff>0</xdr:rowOff>
    </xdr:from>
    <xdr:to>
      <xdr:col>15</xdr:col>
      <xdr:colOff>19050</xdr:colOff>
      <xdr:row>18</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20</xdr:row>
      <xdr:rowOff>0</xdr:rowOff>
    </xdr:from>
    <xdr:to>
      <xdr:col>7</xdr:col>
      <xdr:colOff>142875</xdr:colOff>
      <xdr:row>37</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600075</xdr:colOff>
      <xdr:row>20</xdr:row>
      <xdr:rowOff>0</xdr:rowOff>
    </xdr:from>
    <xdr:to>
      <xdr:col>15</xdr:col>
      <xdr:colOff>9525</xdr:colOff>
      <xdr:row>37</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38</xdr:row>
      <xdr:rowOff>180975</xdr:rowOff>
    </xdr:from>
    <xdr:to>
      <xdr:col>7</xdr:col>
      <xdr:colOff>152400</xdr:colOff>
      <xdr:row>56</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39</xdr:row>
      <xdr:rowOff>0</xdr:rowOff>
    </xdr:from>
    <xdr:to>
      <xdr:col>15</xdr:col>
      <xdr:colOff>19050</xdr:colOff>
      <xdr:row>56</xdr:row>
      <xdr:rowOff>95250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571500</xdr:colOff>
      <xdr:row>0</xdr:row>
      <xdr:rowOff>180975</xdr:rowOff>
    </xdr:from>
    <xdr:to>
      <xdr:col>14</xdr:col>
      <xdr:colOff>266700</xdr:colOff>
      <xdr:row>15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17</xdr:row>
      <xdr:rowOff>76200</xdr:rowOff>
    </xdr:from>
    <xdr:to>
      <xdr:col>14</xdr:col>
      <xdr:colOff>304800</xdr:colOff>
      <xdr:row>31</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tabSelected="1" topLeftCell="A7" zoomScaleNormal="100" workbookViewId="0">
      <selection activeCell="Z13" sqref="Z13"/>
    </sheetView>
  </sheetViews>
  <sheetFormatPr defaultRowHeight="15" x14ac:dyDescent="0.25"/>
  <cols>
    <col min="2" max="2" width="24" customWidth="1"/>
    <col min="3" max="4" width="20.42578125" customWidth="1"/>
    <col min="5" max="5" width="21.42578125" style="8" customWidth="1"/>
    <col min="6" max="6" width="15.5703125" style="72" customWidth="1"/>
    <col min="7" max="7" width="20.140625" customWidth="1"/>
    <col min="8" max="8" width="20.28515625" customWidth="1"/>
    <col min="9" max="9" width="17.7109375" customWidth="1"/>
    <col min="10" max="10" width="26.42578125" style="8" customWidth="1"/>
    <col min="11" max="11" width="12" bestFit="1" customWidth="1"/>
    <col min="12" max="12" width="20.140625" customWidth="1"/>
    <col min="13" max="13" width="20.28515625" customWidth="1"/>
    <col min="14" max="14" width="19.5703125" style="8" customWidth="1"/>
    <col min="15" max="15" width="24.5703125" style="8" customWidth="1"/>
    <col min="16" max="16" width="4.85546875" customWidth="1"/>
    <col min="17" max="17" width="17.28515625" customWidth="1"/>
    <col min="18" max="19" width="14.7109375" customWidth="1"/>
    <col min="20" max="20" width="14.42578125" style="8" customWidth="1"/>
    <col min="21" max="21" width="9.140625" style="8"/>
    <col min="24" max="26" width="12" bestFit="1" customWidth="1"/>
  </cols>
  <sheetData>
    <row r="1" spans="1:26" ht="23.25" x14ac:dyDescent="0.35">
      <c r="B1" s="152" t="s">
        <v>193</v>
      </c>
    </row>
    <row r="10" spans="1:26" s="30" customFormat="1" ht="15.75" thickBot="1" x14ac:dyDescent="0.3">
      <c r="B10" s="30" t="s">
        <v>31</v>
      </c>
      <c r="D10" s="30" t="s">
        <v>192</v>
      </c>
      <c r="F10" s="153"/>
      <c r="G10" s="30" t="s">
        <v>32</v>
      </c>
      <c r="I10" s="30" t="s">
        <v>33</v>
      </c>
      <c r="J10" s="31"/>
      <c r="L10" s="30" t="s">
        <v>32</v>
      </c>
      <c r="N10" s="31" t="s">
        <v>34</v>
      </c>
      <c r="O10" s="31"/>
      <c r="Q10" s="30" t="s">
        <v>35</v>
      </c>
      <c r="T10" s="31"/>
      <c r="U10" s="31"/>
    </row>
    <row r="11" spans="1:26" x14ac:dyDescent="0.25">
      <c r="B11" s="38" t="s">
        <v>7</v>
      </c>
      <c r="C11" s="67">
        <v>1.079</v>
      </c>
      <c r="D11" s="38" t="s">
        <v>1</v>
      </c>
      <c r="E11" s="40">
        <v>7.2119599999999999E-3</v>
      </c>
      <c r="G11" s="38" t="s">
        <v>15</v>
      </c>
      <c r="H11" s="39">
        <v>15817100000000</v>
      </c>
      <c r="I11" s="38" t="s">
        <v>18</v>
      </c>
      <c r="J11" s="40">
        <f>3276.8*_c1</f>
        <v>3535.6671999999999</v>
      </c>
      <c r="L11" s="38" t="s">
        <v>15</v>
      </c>
      <c r="M11" s="39">
        <v>15817100000000</v>
      </c>
      <c r="N11" s="71" t="s">
        <v>26</v>
      </c>
      <c r="O11" s="40">
        <f xml:space="preserve"> 1/(G1_*0.00000007)</f>
        <v>9.0318163795602774E-7</v>
      </c>
      <c r="Q11" s="18" t="s">
        <v>28</v>
      </c>
      <c r="R11" s="34">
        <v>15</v>
      </c>
      <c r="S11" s="34"/>
      <c r="T11" s="69"/>
      <c r="U11" s="36"/>
    </row>
    <row r="12" spans="1:26" ht="15.75" thickBot="1" x14ac:dyDescent="0.3">
      <c r="B12" s="41" t="s">
        <v>8</v>
      </c>
      <c r="C12" s="68">
        <v>23.344000000000001</v>
      </c>
      <c r="D12" s="41" t="s">
        <v>2</v>
      </c>
      <c r="E12" s="42">
        <v>1.0577719999999999</v>
      </c>
      <c r="G12" s="12"/>
      <c r="H12" s="13"/>
      <c r="I12" s="41" t="s">
        <v>19</v>
      </c>
      <c r="J12" s="42">
        <f>3276.8*(_c2-_c1*30.3921)</f>
        <v>-30962.73190911999</v>
      </c>
      <c r="L12" s="12"/>
      <c r="M12" s="13"/>
      <c r="N12" s="32"/>
      <c r="O12" s="33"/>
      <c r="Q12" s="19" t="s">
        <v>29</v>
      </c>
      <c r="R12" s="35">
        <v>4096</v>
      </c>
      <c r="S12" s="35"/>
      <c r="T12" s="70"/>
      <c r="U12" s="37"/>
    </row>
    <row r="13" spans="1:26" ht="21.75" customHeight="1" x14ac:dyDescent="0.25">
      <c r="B13" s="2"/>
      <c r="C13" s="3" t="s">
        <v>10</v>
      </c>
      <c r="D13" s="3"/>
      <c r="E13" s="9"/>
      <c r="G13" s="6"/>
      <c r="H13" s="7" t="s">
        <v>20</v>
      </c>
      <c r="I13" s="6"/>
      <c r="J13" s="11"/>
      <c r="L13" s="5"/>
      <c r="M13" s="14" t="s">
        <v>23</v>
      </c>
      <c r="N13" s="15"/>
      <c r="O13" s="15"/>
      <c r="P13" s="5"/>
      <c r="Q13" s="5"/>
      <c r="R13" s="5"/>
      <c r="S13" s="5"/>
      <c r="T13" s="15"/>
      <c r="U13" s="15"/>
    </row>
    <row r="14" spans="1:26" x14ac:dyDescent="0.25">
      <c r="B14" s="1" t="s">
        <v>36</v>
      </c>
      <c r="C14" s="1" t="s">
        <v>37</v>
      </c>
      <c r="D14" t="s">
        <v>11</v>
      </c>
      <c r="E14" s="10" t="s">
        <v>38</v>
      </c>
      <c r="G14" s="16" t="s">
        <v>25</v>
      </c>
      <c r="H14" t="s">
        <v>14</v>
      </c>
      <c r="I14" s="1" t="s">
        <v>21</v>
      </c>
      <c r="J14" s="10" t="s">
        <v>39</v>
      </c>
      <c r="L14" s="16" t="s">
        <v>25</v>
      </c>
      <c r="M14" t="s">
        <v>24</v>
      </c>
      <c r="N14" s="8" t="s">
        <v>27</v>
      </c>
      <c r="O14" s="10" t="s">
        <v>22</v>
      </c>
      <c r="P14" s="1"/>
      <c r="Q14" s="17"/>
      <c r="R14" s="1"/>
      <c r="S14" s="1"/>
      <c r="T14" s="23"/>
      <c r="U14" s="23"/>
    </row>
    <row r="15" spans="1:26" ht="15.75" thickBot="1" x14ac:dyDescent="0.3">
      <c r="A15" t="s">
        <v>191</v>
      </c>
      <c r="B15" t="s">
        <v>5</v>
      </c>
      <c r="C15" t="s">
        <v>5</v>
      </c>
      <c r="D15" t="s">
        <v>5</v>
      </c>
      <c r="E15" s="8" t="s">
        <v>5</v>
      </c>
      <c r="G15" t="s">
        <v>16</v>
      </c>
      <c r="H15" t="s">
        <v>5</v>
      </c>
      <c r="I15" t="s">
        <v>5</v>
      </c>
      <c r="J15" s="8" t="s">
        <v>5</v>
      </c>
      <c r="L15" t="s">
        <v>16</v>
      </c>
      <c r="M15" t="s">
        <v>5</v>
      </c>
      <c r="N15" s="8" t="s">
        <v>5</v>
      </c>
      <c r="O15" s="8" t="s">
        <v>5</v>
      </c>
      <c r="Q15" s="17"/>
      <c r="T15" s="142"/>
      <c r="U15" s="23"/>
    </row>
    <row r="16" spans="1:26" s="140" customFormat="1" ht="32.25" thickBot="1" x14ac:dyDescent="0.35">
      <c r="A16" s="143" t="s">
        <v>4</v>
      </c>
      <c r="B16" s="144" t="s">
        <v>6</v>
      </c>
      <c r="C16" s="144" t="s">
        <v>4</v>
      </c>
      <c r="D16" s="144" t="s">
        <v>12</v>
      </c>
      <c r="E16" s="145" t="s">
        <v>3</v>
      </c>
      <c r="F16" s="154"/>
      <c r="G16" s="144" t="s">
        <v>6</v>
      </c>
      <c r="H16" s="144" t="s">
        <v>13</v>
      </c>
      <c r="I16" s="144" t="s">
        <v>17</v>
      </c>
      <c r="J16" s="145" t="s">
        <v>3</v>
      </c>
      <c r="K16" s="144"/>
      <c r="L16" s="144" t="s">
        <v>6</v>
      </c>
      <c r="M16" s="144" t="s">
        <v>13</v>
      </c>
      <c r="N16" s="145" t="s">
        <v>9</v>
      </c>
      <c r="O16" s="145" t="s">
        <v>3</v>
      </c>
      <c r="P16" s="144"/>
      <c r="Q16" s="146" t="s">
        <v>187</v>
      </c>
      <c r="R16" s="147" t="s">
        <v>188</v>
      </c>
      <c r="S16" s="148" t="s">
        <v>189</v>
      </c>
      <c r="T16" s="149" t="s">
        <v>190</v>
      </c>
      <c r="U16" s="150" t="s">
        <v>30</v>
      </c>
      <c r="X16" s="143" t="s">
        <v>6</v>
      </c>
      <c r="Y16" s="144" t="s">
        <v>194</v>
      </c>
      <c r="Z16" s="157" t="s">
        <v>195</v>
      </c>
    </row>
    <row r="17" spans="1:26" x14ac:dyDescent="0.25">
      <c r="A17">
        <v>2.0000000000000001E-4</v>
      </c>
      <c r="B17">
        <f t="shared" ref="B17:B48" si="0">EXP((A17/_c1)-(_c2/_c1))</f>
        <v>4.0196273773051939E-10</v>
      </c>
      <c r="C17">
        <f t="shared" ref="C17:C48" si="1">_c1*LN(B17)+_c2</f>
        <v>1.9999999999953388E-4</v>
      </c>
      <c r="D17" s="4">
        <f>C17*3276.8</f>
        <v>0.65535999999847272</v>
      </c>
      <c r="E17" s="8">
        <f t="shared" ref="E17:E48" si="2">d1_*EXP(d2_*C17)</f>
        <v>7.2134858832685889E-3</v>
      </c>
      <c r="G17">
        <f>B17</f>
        <v>4.0196273773051939E-10</v>
      </c>
      <c r="H17">
        <f t="shared" ref="H17:H48" si="3">INT((G1_)*G17)</f>
        <v>6357</v>
      </c>
      <c r="I17">
        <f t="shared" ref="I17:I48" si="4">INT(m*LN(H17)+b)</f>
        <v>0</v>
      </c>
      <c r="J17" s="8">
        <f t="shared" ref="J17:J48" si="5">d1_*EXP(d2_*I17/3276.8)</f>
        <v>7.2119599999999999E-3</v>
      </c>
      <c r="L17">
        <f t="shared" ref="L17:L81" si="6">G17</f>
        <v>4.0196273773051939E-10</v>
      </c>
      <c r="M17">
        <f t="shared" ref="M17:M48" si="7">INT((G1_)*L17)</f>
        <v>6357</v>
      </c>
      <c r="N17" s="8">
        <f>M17/(G1_*0.00000007)</f>
        <v>5.7415256724864683E-3</v>
      </c>
      <c r="O17" s="8">
        <f t="shared" ref="O17:O48" si="8">d1_*EXP(d2_*I17/3276.8)</f>
        <v>7.2119599999999999E-3</v>
      </c>
      <c r="Q17" s="17" t="str">
        <f t="shared" ref="Q17:Q48" si="9">DEC2HEX(M17*N,8)</f>
        <v>0001747B</v>
      </c>
      <c r="R17" s="20" t="str">
        <f t="shared" ref="R17" si="10">DEC2HEX(INT(INT(M17*N)/D),8)</f>
        <v>00000017</v>
      </c>
      <c r="S17" s="141">
        <f t="shared" ref="S17:S48" si="11">INT(INT(M17*N)/D)</f>
        <v>23</v>
      </c>
      <c r="T17" s="29">
        <f t="shared" ref="T17:T48" si="12">INT(INT(M17*N)/D)/4000</f>
        <v>5.7499999999999999E-3</v>
      </c>
      <c r="U17" s="29">
        <f t="shared" ref="U17:U48" si="13">200*(N17-T17)/(N17+T17)</f>
        <v>-0.14748829276553196</v>
      </c>
      <c r="X17">
        <f>G17</f>
        <v>4.0196273773051939E-10</v>
      </c>
      <c r="Y17">
        <f>E17/D17</f>
        <v>1.100690594983734E-2</v>
      </c>
      <c r="Z17">
        <f>T17/S17</f>
        <v>2.5000000000000001E-4</v>
      </c>
    </row>
    <row r="18" spans="1:26" x14ac:dyDescent="0.25">
      <c r="A18">
        <v>0.1</v>
      </c>
      <c r="B18">
        <f t="shared" si="0"/>
        <v>4.4091514467505724E-10</v>
      </c>
      <c r="C18">
        <f t="shared" si="1"/>
        <v>0.10000000000000142</v>
      </c>
      <c r="D18" s="4">
        <f t="shared" ref="D18:D81" si="14">C18*3276.8</f>
        <v>327.68000000000467</v>
      </c>
      <c r="E18" s="8">
        <f t="shared" si="2"/>
        <v>8.0166285966518612E-3</v>
      </c>
      <c r="G18">
        <f>B18</f>
        <v>4.4091514467505724E-10</v>
      </c>
      <c r="H18">
        <f t="shared" si="3"/>
        <v>6973</v>
      </c>
      <c r="I18">
        <f t="shared" si="4"/>
        <v>327</v>
      </c>
      <c r="J18" s="8">
        <f t="shared" si="5"/>
        <v>8.0148690728613133E-3</v>
      </c>
      <c r="L18">
        <f t="shared" si="6"/>
        <v>4.4091514467505724E-10</v>
      </c>
      <c r="M18">
        <f t="shared" si="7"/>
        <v>6973</v>
      </c>
      <c r="N18" s="8">
        <f>M18/(G1_*0.00000007)</f>
        <v>6.2978855614673809E-3</v>
      </c>
      <c r="O18" s="8">
        <f t="shared" si="8"/>
        <v>8.0148690728613133E-3</v>
      </c>
      <c r="Q18" s="17" t="str">
        <f t="shared" si="9"/>
        <v>00019893</v>
      </c>
      <c r="R18" s="20" t="str">
        <f t="shared" ref="R18:R81" si="15">DEC2HEX(INT(INT(M18*N)/D),8)</f>
        <v>00000019</v>
      </c>
      <c r="S18" s="141">
        <f t="shared" si="11"/>
        <v>25</v>
      </c>
      <c r="T18" s="29">
        <f t="shared" si="12"/>
        <v>6.2500000000000003E-3</v>
      </c>
      <c r="U18" s="29">
        <f t="shared" si="13"/>
        <v>0.76324510982837901</v>
      </c>
      <c r="X18">
        <f t="shared" ref="X18:X43" si="16">G18</f>
        <v>4.4091514467505724E-10</v>
      </c>
      <c r="Y18">
        <f>E18/D18</f>
        <v>2.446480894974288E-5</v>
      </c>
      <c r="Z18">
        <f t="shared" ref="Z18:Z81" si="17">T18/S18</f>
        <v>2.5000000000000001E-4</v>
      </c>
    </row>
    <row r="19" spans="1:26" x14ac:dyDescent="0.25">
      <c r="A19">
        <v>0.2</v>
      </c>
      <c r="B19">
        <f t="shared" si="0"/>
        <v>4.8373190945107878E-10</v>
      </c>
      <c r="C19">
        <f t="shared" si="1"/>
        <v>0.19999999999999929</v>
      </c>
      <c r="D19" s="4">
        <f t="shared" si="14"/>
        <v>655.35999999999774</v>
      </c>
      <c r="E19" s="8">
        <f t="shared" si="2"/>
        <v>8.9110774403430033E-3</v>
      </c>
      <c r="G19">
        <f>B19</f>
        <v>4.8373190945107878E-10</v>
      </c>
      <c r="H19">
        <f t="shared" si="3"/>
        <v>7651</v>
      </c>
      <c r="I19">
        <f t="shared" si="4"/>
        <v>655</v>
      </c>
      <c r="J19" s="8">
        <f t="shared" si="5"/>
        <v>8.9100419415049596E-3</v>
      </c>
      <c r="L19">
        <f t="shared" si="6"/>
        <v>4.8373190945107878E-10</v>
      </c>
      <c r="M19">
        <f t="shared" si="7"/>
        <v>7651</v>
      </c>
      <c r="N19" s="8">
        <f t="shared" ref="N19:N50" si="18">M19*H1_</f>
        <v>6.9102427120015684E-3</v>
      </c>
      <c r="O19" s="8">
        <f t="shared" si="8"/>
        <v>8.9100419415049596E-3</v>
      </c>
      <c r="Q19" s="17" t="str">
        <f t="shared" si="9"/>
        <v>0001C04D</v>
      </c>
      <c r="R19" s="20" t="str">
        <f t="shared" si="15"/>
        <v>0000001C</v>
      </c>
      <c r="S19" s="141">
        <f t="shared" si="11"/>
        <v>28</v>
      </c>
      <c r="T19" s="29">
        <f t="shared" si="12"/>
        <v>7.0000000000000001E-3</v>
      </c>
      <c r="U19" s="29">
        <f t="shared" si="13"/>
        <v>-1.2905208033644209</v>
      </c>
      <c r="X19">
        <f t="shared" si="16"/>
        <v>4.8373190945107878E-10</v>
      </c>
      <c r="Y19">
        <f>E19/D19</f>
        <v>1.3597225098179678E-5</v>
      </c>
      <c r="Z19">
        <f t="shared" si="17"/>
        <v>2.5000000000000001E-4</v>
      </c>
    </row>
    <row r="20" spans="1:26" x14ac:dyDescent="0.25">
      <c r="A20">
        <v>0.3</v>
      </c>
      <c r="B20">
        <f t="shared" si="0"/>
        <v>5.3070656122197096E-10</v>
      </c>
      <c r="C20">
        <f t="shared" si="1"/>
        <v>0.30000000000000071</v>
      </c>
      <c r="D20" s="4">
        <f t="shared" si="14"/>
        <v>983.04000000000235</v>
      </c>
      <c r="E20" s="8">
        <f t="shared" si="2"/>
        <v>9.9053236894315801E-3</v>
      </c>
      <c r="G20">
        <f>B20</f>
        <v>5.3070656122197096E-10</v>
      </c>
      <c r="H20">
        <f t="shared" si="3"/>
        <v>8394</v>
      </c>
      <c r="I20">
        <f t="shared" si="4"/>
        <v>982</v>
      </c>
      <c r="J20" s="8">
        <f t="shared" si="5"/>
        <v>9.9019988456487927E-3</v>
      </c>
      <c r="L20">
        <f t="shared" si="6"/>
        <v>5.3070656122197096E-10</v>
      </c>
      <c r="M20">
        <f t="shared" si="7"/>
        <v>8394</v>
      </c>
      <c r="N20" s="8">
        <f t="shared" si="18"/>
        <v>7.5813066690028968E-3</v>
      </c>
      <c r="O20" s="8">
        <f t="shared" si="8"/>
        <v>9.9019988456487927E-3</v>
      </c>
      <c r="Q20" s="17" t="str">
        <f t="shared" si="9"/>
        <v>0001EBD6</v>
      </c>
      <c r="R20" s="20" t="str">
        <f t="shared" si="15"/>
        <v>0000001E</v>
      </c>
      <c r="S20" s="141">
        <f t="shared" si="11"/>
        <v>30</v>
      </c>
      <c r="T20" s="29">
        <f t="shared" si="12"/>
        <v>7.4999999999999997E-3</v>
      </c>
      <c r="U20" s="29">
        <f t="shared" si="13"/>
        <v>1.0782443562401571</v>
      </c>
      <c r="X20">
        <f t="shared" si="16"/>
        <v>5.3070656122197096E-10</v>
      </c>
      <c r="Y20">
        <f>E20/D20</f>
        <v>1.0076216318188026E-5</v>
      </c>
      <c r="Z20">
        <f t="shared" si="17"/>
        <v>2.5000000000000001E-4</v>
      </c>
    </row>
    <row r="21" spans="1:26" x14ac:dyDescent="0.25">
      <c r="A21">
        <v>0.4</v>
      </c>
      <c r="B21">
        <f t="shared" si="0"/>
        <v>5.8224286763230925E-10</v>
      </c>
      <c r="C21">
        <f t="shared" si="1"/>
        <v>0.39999999999999858</v>
      </c>
      <c r="D21" s="4">
        <f t="shared" si="14"/>
        <v>1310.7199999999955</v>
      </c>
      <c r="E21" s="8">
        <f t="shared" si="2"/>
        <v>1.101050215860737E-2</v>
      </c>
      <c r="G21">
        <f>B21</f>
        <v>5.8224286763230925E-10</v>
      </c>
      <c r="H21">
        <f t="shared" si="3"/>
        <v>9209</v>
      </c>
      <c r="I21">
        <f t="shared" si="4"/>
        <v>1310</v>
      </c>
      <c r="J21" s="8">
        <f t="shared" si="5"/>
        <v>1.1007943388396148E-2</v>
      </c>
      <c r="L21">
        <f t="shared" si="6"/>
        <v>5.8224286763230925E-10</v>
      </c>
      <c r="M21">
        <f t="shared" si="7"/>
        <v>9209</v>
      </c>
      <c r="N21" s="8">
        <f t="shared" si="18"/>
        <v>8.3173997039370593E-3</v>
      </c>
      <c r="O21" s="8">
        <f t="shared" si="8"/>
        <v>1.1007943388396148E-2</v>
      </c>
      <c r="Q21" s="17" t="str">
        <f t="shared" si="9"/>
        <v>00021B97</v>
      </c>
      <c r="R21" s="20" t="str">
        <f t="shared" si="15"/>
        <v>00000021</v>
      </c>
      <c r="S21" s="141">
        <f t="shared" si="11"/>
        <v>33</v>
      </c>
      <c r="T21" s="29">
        <f t="shared" si="12"/>
        <v>8.2500000000000004E-3</v>
      </c>
      <c r="U21" s="29">
        <f t="shared" si="13"/>
        <v>0.81364251652650277</v>
      </c>
      <c r="X21">
        <f t="shared" si="16"/>
        <v>5.8224286763230925E-10</v>
      </c>
      <c r="Y21">
        <f>E21/D21</f>
        <v>8.4003464955195688E-6</v>
      </c>
      <c r="Z21">
        <f t="shared" si="17"/>
        <v>2.5000000000000001E-4</v>
      </c>
    </row>
    <row r="22" spans="1:26" x14ac:dyDescent="0.25">
      <c r="A22">
        <v>0.5</v>
      </c>
      <c r="B22">
        <f t="shared" si="0"/>
        <v>6.3878380574025834E-10</v>
      </c>
      <c r="C22">
        <f t="shared" si="1"/>
        <v>0.5</v>
      </c>
      <c r="D22" s="4">
        <f t="shared" si="14"/>
        <v>1638.4</v>
      </c>
      <c r="E22" s="8">
        <f t="shared" si="2"/>
        <v>1.2238990020492193E-2</v>
      </c>
      <c r="G22">
        <f>B22</f>
        <v>6.3878380574025834E-10</v>
      </c>
      <c r="H22">
        <f t="shared" si="3"/>
        <v>10103</v>
      </c>
      <c r="I22">
        <f t="shared" si="4"/>
        <v>1638</v>
      </c>
      <c r="J22" s="8">
        <f t="shared" si="5"/>
        <v>1.2237409792809861E-2</v>
      </c>
      <c r="L22">
        <f t="shared" si="6"/>
        <v>6.3878380574025834E-10</v>
      </c>
      <c r="M22">
        <f t="shared" si="7"/>
        <v>10103</v>
      </c>
      <c r="N22" s="8">
        <f t="shared" si="18"/>
        <v>9.1248440882697492E-3</v>
      </c>
      <c r="O22" s="8">
        <f t="shared" si="8"/>
        <v>1.2237409792809861E-2</v>
      </c>
      <c r="Q22" s="17" t="str">
        <f t="shared" si="9"/>
        <v>00024FF9</v>
      </c>
      <c r="R22" s="20" t="str">
        <f t="shared" si="15"/>
        <v>00000024</v>
      </c>
      <c r="S22" s="141">
        <f t="shared" si="11"/>
        <v>36</v>
      </c>
      <c r="T22" s="29">
        <f t="shared" si="12"/>
        <v>8.9999999999999993E-3</v>
      </c>
      <c r="U22" s="29">
        <f t="shared" si="13"/>
        <v>1.3776017896953709</v>
      </c>
      <c r="X22">
        <f t="shared" si="16"/>
        <v>6.3878380574025834E-10</v>
      </c>
      <c r="Y22">
        <f>E22/D22</f>
        <v>7.4700866824293166E-6</v>
      </c>
      <c r="Z22">
        <f t="shared" si="17"/>
        <v>2.5000000000000001E-4</v>
      </c>
    </row>
    <row r="23" spans="1:26" x14ac:dyDescent="0.25">
      <c r="A23">
        <v>0.6</v>
      </c>
      <c r="B23">
        <f t="shared" si="0"/>
        <v>7.0081536959881039E-10</v>
      </c>
      <c r="C23">
        <f t="shared" si="1"/>
        <v>0.60000000000000142</v>
      </c>
      <c r="D23" s="4">
        <f t="shared" si="14"/>
        <v>1966.0800000000047</v>
      </c>
      <c r="E23" s="8">
        <f t="shared" si="2"/>
        <v>1.3604545420719811E-2</v>
      </c>
      <c r="G23">
        <f>B23</f>
        <v>7.0081536959881039E-10</v>
      </c>
      <c r="H23">
        <f t="shared" si="3"/>
        <v>11084</v>
      </c>
      <c r="I23">
        <f t="shared" si="4"/>
        <v>1965</v>
      </c>
      <c r="J23" s="8">
        <f t="shared" si="5"/>
        <v>1.3599803282370105E-2</v>
      </c>
      <c r="L23">
        <f t="shared" si="6"/>
        <v>7.0081536959881039E-10</v>
      </c>
      <c r="M23">
        <f t="shared" si="7"/>
        <v>11084</v>
      </c>
      <c r="N23" s="8">
        <f t="shared" si="18"/>
        <v>1.0010865275104612E-2</v>
      </c>
      <c r="O23" s="8">
        <f t="shared" si="8"/>
        <v>1.3599803282370105E-2</v>
      </c>
      <c r="Q23" s="17" t="str">
        <f t="shared" si="9"/>
        <v>00028974</v>
      </c>
      <c r="R23" s="20" t="str">
        <f t="shared" si="15"/>
        <v>00000028</v>
      </c>
      <c r="S23" s="141">
        <f t="shared" si="11"/>
        <v>40</v>
      </c>
      <c r="T23" s="29">
        <f t="shared" si="12"/>
        <v>0.01</v>
      </c>
      <c r="U23" s="29">
        <f t="shared" si="13"/>
        <v>0.10859375599443881</v>
      </c>
      <c r="X23">
        <f t="shared" si="16"/>
        <v>7.0081536959881039E-10</v>
      </c>
      <c r="Y23">
        <f>E23/D23</f>
        <v>6.9196296288654467E-6</v>
      </c>
      <c r="Z23">
        <f t="shared" si="17"/>
        <v>2.5000000000000001E-4</v>
      </c>
    </row>
    <row r="24" spans="1:26" x14ac:dyDescent="0.25">
      <c r="A24">
        <v>0.7</v>
      </c>
      <c r="B24">
        <f t="shared" si="0"/>
        <v>7.688707475868968E-10</v>
      </c>
      <c r="C24">
        <f t="shared" si="1"/>
        <v>0.69999999999999929</v>
      </c>
      <c r="D24" s="4">
        <f t="shared" si="14"/>
        <v>2293.7599999999979</v>
      </c>
      <c r="E24" s="8">
        <f t="shared" si="2"/>
        <v>1.5122461558881516E-2</v>
      </c>
      <c r="G24">
        <f>B24</f>
        <v>7.688707475868968E-10</v>
      </c>
      <c r="H24">
        <f t="shared" si="3"/>
        <v>12161</v>
      </c>
      <c r="I24">
        <f t="shared" si="4"/>
        <v>2293</v>
      </c>
      <c r="J24" s="8">
        <f t="shared" si="5"/>
        <v>1.5118751977176714E-2</v>
      </c>
      <c r="L24">
        <f t="shared" si="6"/>
        <v>7.688707475868968E-10</v>
      </c>
      <c r="M24">
        <f t="shared" si="7"/>
        <v>12161</v>
      </c>
      <c r="N24" s="8">
        <f t="shared" si="18"/>
        <v>1.0983591899183253E-2</v>
      </c>
      <c r="O24" s="8">
        <f t="shared" si="8"/>
        <v>1.5118751977176714E-2</v>
      </c>
      <c r="Q24" s="17" t="str">
        <f t="shared" si="9"/>
        <v>0002C88F</v>
      </c>
      <c r="R24" s="20" t="str">
        <f t="shared" si="15"/>
        <v>0000002C</v>
      </c>
      <c r="S24" s="141">
        <f t="shared" si="11"/>
        <v>44</v>
      </c>
      <c r="T24" s="29">
        <f t="shared" si="12"/>
        <v>1.0999999999999999E-2</v>
      </c>
      <c r="U24" s="29">
        <f t="shared" si="13"/>
        <v>-0.14927588623364066</v>
      </c>
      <c r="X24">
        <f t="shared" si="16"/>
        <v>7.688707475868968E-10</v>
      </c>
      <c r="Y24">
        <f>E24/D24</f>
        <v>6.5928700295068048E-6</v>
      </c>
      <c r="Z24">
        <f t="shared" si="17"/>
        <v>2.5000000000000001E-4</v>
      </c>
    </row>
    <row r="25" spans="1:26" x14ac:dyDescent="0.25">
      <c r="A25">
        <v>0.8</v>
      </c>
      <c r="B25">
        <f t="shared" si="0"/>
        <v>8.4353490539634298E-10</v>
      </c>
      <c r="C25">
        <f t="shared" si="1"/>
        <v>0.80000000000000071</v>
      </c>
      <c r="D25" s="4">
        <f t="shared" si="14"/>
        <v>2621.4400000000023</v>
      </c>
      <c r="E25" s="8">
        <f t="shared" si="2"/>
        <v>1.6809737960928516E-2</v>
      </c>
      <c r="G25">
        <f>B25</f>
        <v>8.4353490539634298E-10</v>
      </c>
      <c r="H25">
        <f t="shared" si="3"/>
        <v>13342</v>
      </c>
      <c r="I25">
        <f t="shared" si="4"/>
        <v>2621</v>
      </c>
      <c r="J25" s="8">
        <f t="shared" si="5"/>
        <v>1.6807350562467079E-2</v>
      </c>
      <c r="L25">
        <f t="shared" si="6"/>
        <v>8.4353490539634298E-10</v>
      </c>
      <c r="M25">
        <f t="shared" si="7"/>
        <v>13342</v>
      </c>
      <c r="N25" s="8">
        <f t="shared" si="18"/>
        <v>1.2050249413609323E-2</v>
      </c>
      <c r="O25" s="8">
        <f t="shared" si="8"/>
        <v>1.6807350562467079E-2</v>
      </c>
      <c r="Q25" s="17" t="str">
        <f t="shared" si="9"/>
        <v>00030DC2</v>
      </c>
      <c r="R25" s="20" t="str">
        <f t="shared" si="15"/>
        <v>00000030</v>
      </c>
      <c r="S25" s="141">
        <f t="shared" si="11"/>
        <v>48</v>
      </c>
      <c r="T25" s="29">
        <f t="shared" si="12"/>
        <v>1.2E-2</v>
      </c>
      <c r="U25" s="29">
        <f t="shared" si="13"/>
        <v>0.41787020787308726</v>
      </c>
      <c r="X25">
        <f t="shared" si="16"/>
        <v>8.4353490539634298E-10</v>
      </c>
      <c r="Y25">
        <f>E25/D25</f>
        <v>6.4124061435426717E-6</v>
      </c>
      <c r="Z25">
        <f t="shared" si="17"/>
        <v>2.5000000000000001E-4</v>
      </c>
    </row>
    <row r="26" spans="1:26" x14ac:dyDescent="0.25">
      <c r="A26">
        <v>0.9</v>
      </c>
      <c r="B26">
        <f t="shared" si="0"/>
        <v>9.254496140674102E-10</v>
      </c>
      <c r="C26">
        <f t="shared" si="1"/>
        <v>0.89999999999999858</v>
      </c>
      <c r="D26" s="4">
        <f t="shared" si="14"/>
        <v>2949.1199999999953</v>
      </c>
      <c r="E26" s="8">
        <f t="shared" si="2"/>
        <v>1.868527086115333E-2</v>
      </c>
      <c r="G26">
        <f>B26</f>
        <v>9.254496140674102E-10</v>
      </c>
      <c r="H26">
        <f t="shared" si="3"/>
        <v>14637</v>
      </c>
      <c r="I26">
        <f t="shared" si="4"/>
        <v>2948</v>
      </c>
      <c r="J26" s="8">
        <f t="shared" si="5"/>
        <v>1.8678516550265888E-2</v>
      </c>
      <c r="L26">
        <f t="shared" si="6"/>
        <v>9.254496140674102E-10</v>
      </c>
      <c r="M26">
        <f t="shared" si="7"/>
        <v>14637</v>
      </c>
      <c r="N26" s="8">
        <f t="shared" si="18"/>
        <v>1.3219869634762378E-2</v>
      </c>
      <c r="O26" s="8">
        <f t="shared" si="8"/>
        <v>1.8678516550265888E-2</v>
      </c>
      <c r="Q26" s="17" t="str">
        <f t="shared" si="9"/>
        <v>000359A3</v>
      </c>
      <c r="R26" s="20" t="str">
        <f t="shared" si="15"/>
        <v>00000035</v>
      </c>
      <c r="S26" s="141">
        <f t="shared" si="11"/>
        <v>53</v>
      </c>
      <c r="T26" s="29">
        <f t="shared" si="12"/>
        <v>1.325E-2</v>
      </c>
      <c r="U26" s="29">
        <f t="shared" si="13"/>
        <v>-0.22765782871897108</v>
      </c>
      <c r="X26">
        <f t="shared" si="16"/>
        <v>9.254496140674102E-10</v>
      </c>
      <c r="Y26">
        <f>E26/D26</f>
        <v>6.3358801476892627E-6</v>
      </c>
      <c r="Z26">
        <f t="shared" si="17"/>
        <v>2.5000000000000001E-4</v>
      </c>
    </row>
    <row r="27" spans="1:26" x14ac:dyDescent="0.25">
      <c r="A27">
        <v>1</v>
      </c>
      <c r="B27">
        <f t="shared" si="0"/>
        <v>1.0153189662911541E-9</v>
      </c>
      <c r="C27">
        <f t="shared" si="1"/>
        <v>1</v>
      </c>
      <c r="D27" s="4">
        <f t="shared" si="14"/>
        <v>3276.8</v>
      </c>
      <c r="E27" s="8">
        <f t="shared" si="2"/>
        <v>2.0770064825887485E-2</v>
      </c>
      <c r="G27">
        <f>B27</f>
        <v>1.0153189662911541E-9</v>
      </c>
      <c r="H27">
        <f t="shared" si="3"/>
        <v>16059</v>
      </c>
      <c r="I27">
        <f t="shared" si="4"/>
        <v>3276</v>
      </c>
      <c r="J27" s="8">
        <f t="shared" si="5"/>
        <v>2.0764701750586343E-2</v>
      </c>
      <c r="L27">
        <f t="shared" si="6"/>
        <v>1.0153189662911541E-9</v>
      </c>
      <c r="M27">
        <f t="shared" si="7"/>
        <v>16059</v>
      </c>
      <c r="N27" s="8">
        <f t="shared" si="18"/>
        <v>1.450419392393585E-2</v>
      </c>
      <c r="O27" s="8">
        <f t="shared" si="8"/>
        <v>2.0764701750586343E-2</v>
      </c>
      <c r="Q27" s="17" t="str">
        <f t="shared" si="9"/>
        <v>0003ACF5</v>
      </c>
      <c r="R27" s="20" t="str">
        <f t="shared" si="15"/>
        <v>0000003A</v>
      </c>
      <c r="S27" s="141">
        <f t="shared" si="11"/>
        <v>58</v>
      </c>
      <c r="T27" s="29">
        <f t="shared" si="12"/>
        <v>1.4500000000000001E-2</v>
      </c>
      <c r="U27" s="29">
        <f t="shared" si="13"/>
        <v>2.8919431078470385E-2</v>
      </c>
      <c r="X27">
        <f t="shared" si="16"/>
        <v>1.0153189662911541E-9</v>
      </c>
      <c r="Y27">
        <f>E27/D27</f>
        <v>6.3385207598533577E-6</v>
      </c>
      <c r="Z27">
        <f t="shared" si="17"/>
        <v>2.5000000000000001E-4</v>
      </c>
    </row>
    <row r="28" spans="1:26" x14ac:dyDescent="0.25">
      <c r="A28">
        <v>1.1000000000000001</v>
      </c>
      <c r="B28">
        <f t="shared" si="0"/>
        <v>1.1139154283935426E-9</v>
      </c>
      <c r="C28">
        <f t="shared" si="1"/>
        <v>1.1000000000000014</v>
      </c>
      <c r="D28" s="4">
        <f t="shared" si="14"/>
        <v>3604.480000000005</v>
      </c>
      <c r="E28" s="8">
        <f t="shared" si="2"/>
        <v>2.3087467988940943E-2</v>
      </c>
      <c r="G28">
        <f>B28</f>
        <v>1.1139154283935426E-9</v>
      </c>
      <c r="H28">
        <f t="shared" si="3"/>
        <v>17618</v>
      </c>
      <c r="I28">
        <f t="shared" si="4"/>
        <v>3604</v>
      </c>
      <c r="J28" s="8">
        <f t="shared" si="5"/>
        <v>2.3083890930549609E-2</v>
      </c>
      <c r="L28">
        <f t="shared" si="6"/>
        <v>1.1139154283935426E-9</v>
      </c>
      <c r="M28">
        <f t="shared" si="7"/>
        <v>17618</v>
      </c>
      <c r="N28" s="8">
        <f t="shared" si="18"/>
        <v>1.5912254097509296E-2</v>
      </c>
      <c r="O28" s="8">
        <f t="shared" si="8"/>
        <v>2.3083890930549609E-2</v>
      </c>
      <c r="Q28" s="17" t="str">
        <f t="shared" si="9"/>
        <v>0004084E</v>
      </c>
      <c r="R28" s="20" t="str">
        <f t="shared" si="15"/>
        <v>00000040</v>
      </c>
      <c r="S28" s="141">
        <f t="shared" si="11"/>
        <v>64</v>
      </c>
      <c r="T28" s="29">
        <f t="shared" si="12"/>
        <v>1.6E-2</v>
      </c>
      <c r="U28" s="29">
        <f t="shared" si="13"/>
        <v>-0.54991980336200896</v>
      </c>
      <c r="X28">
        <f t="shared" si="16"/>
        <v>1.1139154283935426E-9</v>
      </c>
      <c r="Y28">
        <f>E28/D28</f>
        <v>6.4052146187358264E-6</v>
      </c>
      <c r="Z28">
        <f t="shared" si="17"/>
        <v>2.5000000000000001E-4</v>
      </c>
    </row>
    <row r="29" spans="1:26" x14ac:dyDescent="0.25">
      <c r="A29">
        <v>1.2</v>
      </c>
      <c r="B29">
        <f t="shared" si="0"/>
        <v>1.2220864800208504E-9</v>
      </c>
      <c r="C29">
        <f t="shared" si="1"/>
        <v>1.1999999999999993</v>
      </c>
      <c r="D29" s="4">
        <f t="shared" si="14"/>
        <v>3932.159999999998</v>
      </c>
      <c r="E29" s="8">
        <f t="shared" si="2"/>
        <v>2.5663433533245839E-2</v>
      </c>
      <c r="G29">
        <f>B29</f>
        <v>1.2220864800208504E-9</v>
      </c>
      <c r="H29">
        <f t="shared" si="3"/>
        <v>19329</v>
      </c>
      <c r="I29">
        <f t="shared" si="4"/>
        <v>3932</v>
      </c>
      <c r="J29" s="8">
        <f t="shared" si="5"/>
        <v>2.566210807619539E-2</v>
      </c>
      <c r="L29">
        <f t="shared" si="6"/>
        <v>1.2220864800208504E-9</v>
      </c>
      <c r="M29">
        <f t="shared" si="7"/>
        <v>19329</v>
      </c>
      <c r="N29" s="8">
        <f t="shared" si="18"/>
        <v>1.7457597880052061E-2</v>
      </c>
      <c r="O29" s="8">
        <f t="shared" si="8"/>
        <v>2.566210807619539E-2</v>
      </c>
      <c r="Q29" s="17" t="str">
        <f t="shared" si="9"/>
        <v>00046C8F</v>
      </c>
      <c r="R29" s="20" t="str">
        <f t="shared" si="15"/>
        <v>00000046</v>
      </c>
      <c r="S29" s="141">
        <f t="shared" si="11"/>
        <v>70</v>
      </c>
      <c r="T29" s="29">
        <f t="shared" si="12"/>
        <v>1.7500000000000002E-2</v>
      </c>
      <c r="U29" s="29">
        <f t="shared" si="13"/>
        <v>-0.24259172551519564</v>
      </c>
      <c r="X29">
        <f t="shared" si="16"/>
        <v>1.2220864800208504E-9</v>
      </c>
      <c r="Y29">
        <f>E29/D29</f>
        <v>6.5265486483881253E-6</v>
      </c>
      <c r="Z29">
        <f t="shared" si="17"/>
        <v>2.5000000000000001E-4</v>
      </c>
    </row>
    <row r="30" spans="1:26" x14ac:dyDescent="0.25">
      <c r="A30">
        <v>1.3</v>
      </c>
      <c r="B30">
        <f t="shared" si="0"/>
        <v>1.340761898597306E-9</v>
      </c>
      <c r="C30">
        <f t="shared" si="1"/>
        <v>1.3000000000000007</v>
      </c>
      <c r="D30" s="4">
        <f t="shared" si="14"/>
        <v>4259.8400000000029</v>
      </c>
      <c r="E30" s="8">
        <f t="shared" si="2"/>
        <v>2.8526810347102999E-2</v>
      </c>
      <c r="G30">
        <f>B30</f>
        <v>1.340761898597306E-9</v>
      </c>
      <c r="H30">
        <f t="shared" si="3"/>
        <v>21206</v>
      </c>
      <c r="I30">
        <f t="shared" si="4"/>
        <v>4259</v>
      </c>
      <c r="J30" s="8">
        <f t="shared" si="5"/>
        <v>2.851907614078877E-2</v>
      </c>
      <c r="L30">
        <f t="shared" si="6"/>
        <v>1.340761898597306E-9</v>
      </c>
      <c r="M30">
        <f t="shared" si="7"/>
        <v>21206</v>
      </c>
      <c r="N30" s="8">
        <f t="shared" si="18"/>
        <v>1.9152869814495526E-2</v>
      </c>
      <c r="O30" s="8">
        <f t="shared" si="8"/>
        <v>2.851907614078877E-2</v>
      </c>
      <c r="Q30" s="17" t="str">
        <f t="shared" si="9"/>
        <v>0004DA8A</v>
      </c>
      <c r="R30" s="20" t="str">
        <f t="shared" si="15"/>
        <v>0000004D</v>
      </c>
      <c r="S30" s="141">
        <f t="shared" si="11"/>
        <v>77</v>
      </c>
      <c r="T30" s="29">
        <f t="shared" si="12"/>
        <v>1.925E-2</v>
      </c>
      <c r="U30" s="29">
        <f t="shared" si="13"/>
        <v>-0.50584857836750008</v>
      </c>
      <c r="X30">
        <f t="shared" si="16"/>
        <v>1.340761898597306E-9</v>
      </c>
      <c r="Y30">
        <f>E30/D30</f>
        <v>6.696685872498258E-6</v>
      </c>
      <c r="Z30">
        <f t="shared" si="17"/>
        <v>2.5000000000000001E-4</v>
      </c>
    </row>
    <row r="31" spans="1:26" x14ac:dyDescent="0.25">
      <c r="A31">
        <v>1.4</v>
      </c>
      <c r="B31">
        <f t="shared" si="0"/>
        <v>1.4709617511680322E-9</v>
      </c>
      <c r="C31">
        <f t="shared" si="1"/>
        <v>1.3999999999999986</v>
      </c>
      <c r="D31" s="4">
        <f t="shared" si="14"/>
        <v>4587.5199999999959</v>
      </c>
      <c r="E31" s="8">
        <f t="shared" si="2"/>
        <v>3.1709666110162724E-2</v>
      </c>
      <c r="G31">
        <f>B31</f>
        <v>1.4709617511680322E-9</v>
      </c>
      <c r="H31">
        <f t="shared" si="3"/>
        <v>23266</v>
      </c>
      <c r="I31">
        <f t="shared" si="4"/>
        <v>4587</v>
      </c>
      <c r="J31" s="8">
        <f t="shared" si="5"/>
        <v>3.170434379368911E-2</v>
      </c>
      <c r="L31">
        <f t="shared" si="6"/>
        <v>1.4709617511680322E-9</v>
      </c>
      <c r="M31">
        <f t="shared" si="7"/>
        <v>23266</v>
      </c>
      <c r="N31" s="8">
        <f t="shared" si="18"/>
        <v>2.1013423988684943E-2</v>
      </c>
      <c r="O31" s="8">
        <f t="shared" si="8"/>
        <v>3.170434379368911E-2</v>
      </c>
      <c r="Q31" s="17" t="str">
        <f t="shared" si="9"/>
        <v>0005533E</v>
      </c>
      <c r="R31" s="20" t="str">
        <f t="shared" si="15"/>
        <v>00000055</v>
      </c>
      <c r="S31" s="141">
        <f t="shared" si="11"/>
        <v>85</v>
      </c>
      <c r="T31" s="29">
        <f t="shared" si="12"/>
        <v>2.1250000000000002E-2</v>
      </c>
      <c r="U31" s="29">
        <f t="shared" si="13"/>
        <v>-1.1195307383443258</v>
      </c>
      <c r="X31">
        <f t="shared" si="16"/>
        <v>1.4709617511680322E-9</v>
      </c>
      <c r="Y31">
        <f>E31/D31</f>
        <v>6.912158663103976E-6</v>
      </c>
      <c r="Z31">
        <f t="shared" si="17"/>
        <v>2.5000000000000001E-4</v>
      </c>
    </row>
    <row r="32" spans="1:26" x14ac:dyDescent="0.25">
      <c r="A32">
        <v>1.5</v>
      </c>
      <c r="B32">
        <f t="shared" si="0"/>
        <v>1.6138051623207716E-9</v>
      </c>
      <c r="C32">
        <f t="shared" si="1"/>
        <v>1.5</v>
      </c>
      <c r="D32" s="4">
        <f t="shared" si="14"/>
        <v>4915.2000000000007</v>
      </c>
      <c r="E32" s="8">
        <f t="shared" si="2"/>
        <v>3.524764642746394E-2</v>
      </c>
      <c r="G32">
        <f>B32</f>
        <v>1.6138051623207716E-9</v>
      </c>
      <c r="H32">
        <f t="shared" si="3"/>
        <v>25525</v>
      </c>
      <c r="I32">
        <f t="shared" si="4"/>
        <v>4915</v>
      </c>
      <c r="J32" s="8">
        <f t="shared" si="5"/>
        <v>3.5245370867775697E-2</v>
      </c>
      <c r="L32">
        <f t="shared" si="6"/>
        <v>1.6138051623207716E-9</v>
      </c>
      <c r="M32">
        <f t="shared" si="7"/>
        <v>25525</v>
      </c>
      <c r="N32" s="8">
        <f t="shared" si="18"/>
        <v>2.3053711308827607E-2</v>
      </c>
      <c r="O32" s="8">
        <f t="shared" si="8"/>
        <v>3.5245370867775697E-2</v>
      </c>
      <c r="Q32" s="17" t="str">
        <f t="shared" si="9"/>
        <v>0005D79B</v>
      </c>
      <c r="R32" s="20" t="str">
        <f t="shared" si="15"/>
        <v>0000005D</v>
      </c>
      <c r="S32" s="141">
        <f t="shared" si="11"/>
        <v>93</v>
      </c>
      <c r="T32" s="29">
        <f t="shared" si="12"/>
        <v>2.325E-2</v>
      </c>
      <c r="U32" s="29">
        <f t="shared" si="13"/>
        <v>-0.84783135357433581</v>
      </c>
      <c r="X32">
        <f t="shared" si="16"/>
        <v>1.6138051623207716E-9</v>
      </c>
      <c r="Y32">
        <f>E32/D32</f>
        <v>7.1711520238167187E-6</v>
      </c>
      <c r="Z32">
        <f t="shared" si="17"/>
        <v>2.5000000000000001E-4</v>
      </c>
    </row>
    <row r="33" spans="1:26" x14ac:dyDescent="0.25">
      <c r="A33">
        <v>1.6</v>
      </c>
      <c r="B33">
        <f t="shared" si="0"/>
        <v>1.7705199335503782E-9</v>
      </c>
      <c r="C33">
        <f t="shared" si="1"/>
        <v>1.6000000000000014</v>
      </c>
      <c r="D33" s="4">
        <f t="shared" si="14"/>
        <v>5242.8800000000047</v>
      </c>
      <c r="E33" s="8">
        <f t="shared" si="2"/>
        <v>3.9180374033561088E-2</v>
      </c>
      <c r="G33">
        <f>B33</f>
        <v>1.7705199335503782E-9</v>
      </c>
      <c r="H33">
        <f t="shared" si="3"/>
        <v>28004</v>
      </c>
      <c r="I33">
        <f t="shared" si="4"/>
        <v>5242</v>
      </c>
      <c r="J33" s="8">
        <f t="shared" si="5"/>
        <v>3.9169245659940219E-2</v>
      </c>
      <c r="L33">
        <f t="shared" si="6"/>
        <v>1.7705199335503782E-9</v>
      </c>
      <c r="M33">
        <f t="shared" si="7"/>
        <v>28004</v>
      </c>
      <c r="N33" s="8">
        <f t="shared" si="18"/>
        <v>2.5292698589320602E-2</v>
      </c>
      <c r="O33" s="8">
        <f t="shared" si="8"/>
        <v>3.9169245659940219E-2</v>
      </c>
      <c r="Q33" s="17" t="str">
        <f t="shared" si="9"/>
        <v>000668DC</v>
      </c>
      <c r="R33" s="20" t="str">
        <f t="shared" si="15"/>
        <v>00000066</v>
      </c>
      <c r="S33" s="141">
        <f t="shared" si="11"/>
        <v>102</v>
      </c>
      <c r="T33" s="29">
        <f t="shared" si="12"/>
        <v>2.5499999999999998E-2</v>
      </c>
      <c r="U33" s="29">
        <f t="shared" si="13"/>
        <v>-0.81626460667314427</v>
      </c>
      <c r="X33">
        <f t="shared" si="16"/>
        <v>1.7705199335503782E-9</v>
      </c>
      <c r="Y33">
        <f>E33/D33</f>
        <v>7.4730632845995052E-6</v>
      </c>
      <c r="Z33">
        <f t="shared" si="17"/>
        <v>2.5000000000000001E-4</v>
      </c>
    </row>
    <row r="34" spans="1:26" x14ac:dyDescent="0.25">
      <c r="A34">
        <v>1.7</v>
      </c>
      <c r="B34">
        <f t="shared" si="0"/>
        <v>1.9424530967488255E-9</v>
      </c>
      <c r="C34">
        <f t="shared" si="1"/>
        <v>1.6999999999999993</v>
      </c>
      <c r="D34" s="4">
        <f t="shared" si="14"/>
        <v>5570.5599999999977</v>
      </c>
      <c r="E34" s="8">
        <f t="shared" si="2"/>
        <v>4.3551892537529405E-2</v>
      </c>
      <c r="G34">
        <f>B34</f>
        <v>1.9424530967488255E-9</v>
      </c>
      <c r="H34">
        <f t="shared" si="3"/>
        <v>30723</v>
      </c>
      <c r="I34">
        <f t="shared" si="4"/>
        <v>5570</v>
      </c>
      <c r="J34" s="8">
        <f t="shared" si="5"/>
        <v>4.3544020304574417E-2</v>
      </c>
      <c r="L34">
        <f t="shared" si="6"/>
        <v>1.9424530967488255E-9</v>
      </c>
      <c r="M34">
        <f t="shared" si="7"/>
        <v>30723</v>
      </c>
      <c r="N34" s="8">
        <f t="shared" si="18"/>
        <v>2.7748449462923042E-2</v>
      </c>
      <c r="O34" s="8">
        <f t="shared" si="8"/>
        <v>4.3544020304574417E-2</v>
      </c>
      <c r="Q34" s="17" t="str">
        <f t="shared" si="9"/>
        <v>0007082D</v>
      </c>
      <c r="R34" s="20" t="str">
        <f t="shared" si="15"/>
        <v>00000070</v>
      </c>
      <c r="S34" s="141">
        <f t="shared" si="11"/>
        <v>112</v>
      </c>
      <c r="T34" s="29">
        <f t="shared" si="12"/>
        <v>2.8000000000000001E-2</v>
      </c>
      <c r="U34" s="29">
        <f t="shared" si="13"/>
        <v>-0.90244855058887063</v>
      </c>
      <c r="X34">
        <f t="shared" si="16"/>
        <v>1.9424530967488255E-9</v>
      </c>
      <c r="Y34">
        <f>E34/D34</f>
        <v>7.8182251941509333E-6</v>
      </c>
      <c r="Z34">
        <f t="shared" si="17"/>
        <v>2.5000000000000001E-4</v>
      </c>
    </row>
    <row r="35" spans="1:26" x14ac:dyDescent="0.25">
      <c r="A35">
        <v>1.8</v>
      </c>
      <c r="B35">
        <f t="shared" si="0"/>
        <v>2.1310824925325567E-9</v>
      </c>
      <c r="C35">
        <f t="shared" si="1"/>
        <v>1.8000000000000007</v>
      </c>
      <c r="D35" s="4">
        <f t="shared" si="14"/>
        <v>5898.2400000000025</v>
      </c>
      <c r="E35" s="8">
        <f t="shared" si="2"/>
        <v>4.8411159678460082E-2</v>
      </c>
      <c r="G35">
        <f>B35</f>
        <v>2.1310824925325567E-9</v>
      </c>
      <c r="H35">
        <f t="shared" si="3"/>
        <v>33707</v>
      </c>
      <c r="I35">
        <f t="shared" si="4"/>
        <v>5898</v>
      </c>
      <c r="J35" s="8">
        <f t="shared" si="5"/>
        <v>4.8407409240060477E-2</v>
      </c>
      <c r="L35">
        <f t="shared" si="6"/>
        <v>2.1310824925325567E-9</v>
      </c>
      <c r="M35">
        <f t="shared" si="7"/>
        <v>33707</v>
      </c>
      <c r="N35" s="8">
        <f t="shared" si="18"/>
        <v>3.0443543470583829E-2</v>
      </c>
      <c r="O35" s="8">
        <f t="shared" si="8"/>
        <v>4.8407409240060477E-2</v>
      </c>
      <c r="Q35" s="17" t="str">
        <f t="shared" si="9"/>
        <v>0007B705</v>
      </c>
      <c r="R35" s="20" t="str">
        <f t="shared" si="15"/>
        <v>0000007B</v>
      </c>
      <c r="S35" s="141">
        <f t="shared" si="11"/>
        <v>123</v>
      </c>
      <c r="T35" s="29">
        <f t="shared" si="12"/>
        <v>3.075E-2</v>
      </c>
      <c r="U35" s="29">
        <f t="shared" si="13"/>
        <v>-1.0015975935875867</v>
      </c>
      <c r="X35">
        <f t="shared" si="16"/>
        <v>2.1310824925325567E-9</v>
      </c>
      <c r="Y35">
        <f>E35/D35</f>
        <v>8.207729708940304E-6</v>
      </c>
      <c r="Z35">
        <f t="shared" si="17"/>
        <v>2.5000000000000001E-4</v>
      </c>
    </row>
    <row r="36" spans="1:26" x14ac:dyDescent="0.25">
      <c r="A36">
        <v>1.9</v>
      </c>
      <c r="B36">
        <f t="shared" si="0"/>
        <v>2.3380294729278661E-9</v>
      </c>
      <c r="C36">
        <f t="shared" si="1"/>
        <v>1.8999999999999986</v>
      </c>
      <c r="D36" s="4">
        <f t="shared" si="14"/>
        <v>6225.9199999999955</v>
      </c>
      <c r="E36" s="8">
        <f t="shared" si="2"/>
        <v>5.3812595615536002E-2</v>
      </c>
      <c r="G36">
        <f>B36</f>
        <v>2.3380294729278661E-9</v>
      </c>
      <c r="H36">
        <f t="shared" si="3"/>
        <v>36980</v>
      </c>
      <c r="I36">
        <f t="shared" si="4"/>
        <v>6225</v>
      </c>
      <c r="J36" s="8">
        <f t="shared" si="5"/>
        <v>5.379661662231925E-2</v>
      </c>
      <c r="L36">
        <f t="shared" si="6"/>
        <v>2.3380294729278661E-9</v>
      </c>
      <c r="M36">
        <f t="shared" si="7"/>
        <v>36980</v>
      </c>
      <c r="N36" s="8">
        <f t="shared" si="18"/>
        <v>3.3399656971613907E-2</v>
      </c>
      <c r="O36" s="8">
        <f t="shared" si="8"/>
        <v>5.379661662231925E-2</v>
      </c>
      <c r="Q36" s="17" t="str">
        <f t="shared" si="9"/>
        <v>000876CC</v>
      </c>
      <c r="R36" s="20" t="str">
        <f t="shared" si="15"/>
        <v>00000087</v>
      </c>
      <c r="S36" s="141">
        <f t="shared" si="11"/>
        <v>135</v>
      </c>
      <c r="T36" s="29">
        <f t="shared" si="12"/>
        <v>3.3750000000000002E-2</v>
      </c>
      <c r="U36" s="29">
        <f t="shared" si="13"/>
        <v>-1.0434693018139918</v>
      </c>
      <c r="X36">
        <f t="shared" si="16"/>
        <v>2.3380294729278661E-9</v>
      </c>
      <c r="Y36">
        <f>E36/D36</f>
        <v>8.6433162674008081E-6</v>
      </c>
      <c r="Z36">
        <f t="shared" si="17"/>
        <v>2.5000000000000001E-4</v>
      </c>
    </row>
    <row r="37" spans="1:26" x14ac:dyDescent="0.25">
      <c r="A37">
        <v>2</v>
      </c>
      <c r="B37">
        <f t="shared" si="0"/>
        <v>2.5650728375996285E-9</v>
      </c>
      <c r="C37">
        <f t="shared" si="1"/>
        <v>2</v>
      </c>
      <c r="D37" s="4">
        <f t="shared" si="14"/>
        <v>6553.6</v>
      </c>
      <c r="E37" s="8">
        <f t="shared" si="2"/>
        <v>5.9816692393131476E-2</v>
      </c>
      <c r="G37">
        <f>B37</f>
        <v>2.5650728375996285E-9</v>
      </c>
      <c r="H37">
        <f t="shared" si="3"/>
        <v>40572</v>
      </c>
      <c r="I37">
        <f t="shared" si="4"/>
        <v>6553</v>
      </c>
      <c r="J37" s="8">
        <f t="shared" si="5"/>
        <v>5.9805107988471044E-2</v>
      </c>
      <c r="L37">
        <f t="shared" si="6"/>
        <v>2.5650728375996285E-9</v>
      </c>
      <c r="M37">
        <f t="shared" si="7"/>
        <v>40572</v>
      </c>
      <c r="N37" s="8">
        <f t="shared" si="18"/>
        <v>3.6643885415151956E-2</v>
      </c>
      <c r="O37" s="8">
        <f t="shared" si="8"/>
        <v>5.9805107988471044E-2</v>
      </c>
      <c r="Q37" s="17" t="str">
        <f t="shared" si="9"/>
        <v>00094944</v>
      </c>
      <c r="R37" s="20" t="str">
        <f t="shared" si="15"/>
        <v>00000094</v>
      </c>
      <c r="S37" s="141">
        <f t="shared" si="11"/>
        <v>148</v>
      </c>
      <c r="T37" s="29">
        <f t="shared" si="12"/>
        <v>3.6999999999999998E-2</v>
      </c>
      <c r="U37" s="29">
        <f t="shared" si="13"/>
        <v>-0.96712600873927645</v>
      </c>
      <c r="X37">
        <f t="shared" si="16"/>
        <v>2.5650728375996285E-9</v>
      </c>
      <c r="Y37">
        <f>E37/D37</f>
        <v>9.1273029164324152E-6</v>
      </c>
      <c r="Z37">
        <f t="shared" si="17"/>
        <v>2.5000000000000001E-4</v>
      </c>
    </row>
    <row r="38" spans="1:26" x14ac:dyDescent="0.25">
      <c r="A38">
        <v>2.1</v>
      </c>
      <c r="B38">
        <f t="shared" si="0"/>
        <v>2.8141641234111198E-9</v>
      </c>
      <c r="C38">
        <f t="shared" si="1"/>
        <v>2.1000000000000014</v>
      </c>
      <c r="D38" s="4">
        <f t="shared" si="14"/>
        <v>6881.2800000000052</v>
      </c>
      <c r="E38" s="8">
        <f t="shared" si="2"/>
        <v>6.6490691406483907E-2</v>
      </c>
      <c r="G38">
        <f>B38</f>
        <v>2.8141641234111198E-9</v>
      </c>
      <c r="H38">
        <f t="shared" si="3"/>
        <v>44511</v>
      </c>
      <c r="I38">
        <f t="shared" si="4"/>
        <v>6881</v>
      </c>
      <c r="J38" s="8">
        <f t="shared" si="5"/>
        <v>6.6484681864338535E-2</v>
      </c>
      <c r="L38">
        <f t="shared" si="6"/>
        <v>2.8141641234111198E-9</v>
      </c>
      <c r="M38">
        <f t="shared" si="7"/>
        <v>44511</v>
      </c>
      <c r="N38" s="8">
        <f t="shared" si="18"/>
        <v>4.020151788706075E-2</v>
      </c>
      <c r="O38" s="8">
        <f t="shared" si="8"/>
        <v>6.6484681864338535E-2</v>
      </c>
      <c r="Q38" s="17" t="str">
        <f t="shared" si="9"/>
        <v>000A3011</v>
      </c>
      <c r="R38" s="20" t="str">
        <f t="shared" si="15"/>
        <v>000000A3</v>
      </c>
      <c r="S38" s="141">
        <f t="shared" si="11"/>
        <v>163</v>
      </c>
      <c r="T38" s="29">
        <f t="shared" si="12"/>
        <v>4.0750000000000001E-2</v>
      </c>
      <c r="U38" s="29">
        <f t="shared" si="13"/>
        <v>-1.3550879026245417</v>
      </c>
      <c r="X38">
        <f t="shared" si="16"/>
        <v>2.8141641234111198E-9</v>
      </c>
      <c r="Y38">
        <f>E38/D38</f>
        <v>9.6625469980125588E-6</v>
      </c>
      <c r="Z38">
        <f t="shared" si="17"/>
        <v>2.5000000000000001E-4</v>
      </c>
    </row>
    <row r="39" spans="1:26" x14ac:dyDescent="0.25">
      <c r="A39">
        <v>2.2000000000000002</v>
      </c>
      <c r="B39">
        <f t="shared" si="0"/>
        <v>3.0874443787355609E-9</v>
      </c>
      <c r="C39">
        <f t="shared" si="1"/>
        <v>2.1999999999999993</v>
      </c>
      <c r="D39" s="4">
        <f t="shared" si="14"/>
        <v>7208.9599999999982</v>
      </c>
      <c r="E39" s="8">
        <f t="shared" si="2"/>
        <v>7.3909336455051183E-2</v>
      </c>
      <c r="G39">
        <f>B39</f>
        <v>3.0874443787355609E-9</v>
      </c>
      <c r="H39">
        <f t="shared" si="3"/>
        <v>48834</v>
      </c>
      <c r="I39">
        <f t="shared" si="4"/>
        <v>7208</v>
      </c>
      <c r="J39" s="8">
        <f t="shared" si="5"/>
        <v>7.3886435933298356E-2</v>
      </c>
      <c r="L39">
        <f t="shared" si="6"/>
        <v>3.0874443787355609E-9</v>
      </c>
      <c r="M39">
        <f t="shared" si="7"/>
        <v>48834</v>
      </c>
      <c r="N39" s="8">
        <f t="shared" si="18"/>
        <v>4.410597210794466E-2</v>
      </c>
      <c r="O39" s="8">
        <f t="shared" si="8"/>
        <v>7.3886435933298356E-2</v>
      </c>
      <c r="Q39" s="17" t="str">
        <f t="shared" si="9"/>
        <v>000B2D5E</v>
      </c>
      <c r="R39" s="20" t="str">
        <f t="shared" si="15"/>
        <v>000000B2</v>
      </c>
      <c r="S39" s="141">
        <f t="shared" si="11"/>
        <v>178</v>
      </c>
      <c r="T39" s="29">
        <f t="shared" si="12"/>
        <v>4.4499999999999998E-2</v>
      </c>
      <c r="U39" s="29">
        <f t="shared" si="13"/>
        <v>-0.88939353111618957</v>
      </c>
      <c r="X39">
        <f t="shared" si="16"/>
        <v>3.0874443787355609E-9</v>
      </c>
      <c r="Y39">
        <f>E39/D39</f>
        <v>1.0252427042881525E-5</v>
      </c>
      <c r="Z39">
        <f t="shared" si="17"/>
        <v>2.5000000000000001E-4</v>
      </c>
    </row>
    <row r="40" spans="1:26" x14ac:dyDescent="0.25">
      <c r="A40">
        <v>2.2999999999999998</v>
      </c>
      <c r="B40">
        <f t="shared" si="0"/>
        <v>3.3872625667018632E-9</v>
      </c>
      <c r="C40">
        <f t="shared" si="1"/>
        <v>2.3000000000000007</v>
      </c>
      <c r="D40" s="4">
        <f t="shared" si="14"/>
        <v>7536.6400000000031</v>
      </c>
      <c r="E40" s="8">
        <f t="shared" si="2"/>
        <v>8.2155710817187963E-2</v>
      </c>
      <c r="G40">
        <f>B40</f>
        <v>3.3872625667018632E-9</v>
      </c>
      <c r="H40">
        <f t="shared" si="3"/>
        <v>53576</v>
      </c>
      <c r="I40">
        <f t="shared" si="4"/>
        <v>7536</v>
      </c>
      <c r="J40" s="8">
        <f t="shared" si="5"/>
        <v>8.2138739521415885E-2</v>
      </c>
      <c r="L40">
        <f t="shared" si="6"/>
        <v>3.3872625667018632E-9</v>
      </c>
      <c r="M40">
        <f t="shared" si="7"/>
        <v>53576</v>
      </c>
      <c r="N40" s="8">
        <f t="shared" si="18"/>
        <v>4.8388859435132145E-2</v>
      </c>
      <c r="O40" s="8">
        <f t="shared" si="8"/>
        <v>8.2138739521415885E-2</v>
      </c>
      <c r="Q40" s="17" t="str">
        <f t="shared" si="9"/>
        <v>000C4338</v>
      </c>
      <c r="R40" s="20" t="str">
        <f t="shared" si="15"/>
        <v>000000C4</v>
      </c>
      <c r="S40" s="141">
        <f t="shared" si="11"/>
        <v>196</v>
      </c>
      <c r="T40" s="29">
        <f t="shared" si="12"/>
        <v>4.9000000000000002E-2</v>
      </c>
      <c r="U40" s="29">
        <f t="shared" si="13"/>
        <v>-1.2550523097047248</v>
      </c>
      <c r="X40">
        <f t="shared" si="16"/>
        <v>3.3872625667018632E-9</v>
      </c>
      <c r="Y40">
        <f>E40/D40</f>
        <v>1.0900840535993218E-5</v>
      </c>
      <c r="Z40">
        <f t="shared" si="17"/>
        <v>2.5000000000000001E-4</v>
      </c>
    </row>
    <row r="41" spans="1:26" x14ac:dyDescent="0.25">
      <c r="A41">
        <v>2.4</v>
      </c>
      <c r="B41">
        <f t="shared" si="0"/>
        <v>3.7161957555583741E-9</v>
      </c>
      <c r="C41">
        <f t="shared" si="1"/>
        <v>2.3999999999999986</v>
      </c>
      <c r="D41" s="4">
        <f t="shared" si="14"/>
        <v>7864.3199999999961</v>
      </c>
      <c r="E41" s="8">
        <f t="shared" si="2"/>
        <v>9.1322167720748193E-2</v>
      </c>
      <c r="G41">
        <f>B41</f>
        <v>3.7161957555583741E-9</v>
      </c>
      <c r="H41">
        <f t="shared" si="3"/>
        <v>58779</v>
      </c>
      <c r="I41">
        <f t="shared" si="4"/>
        <v>7864</v>
      </c>
      <c r="J41" s="8">
        <f t="shared" si="5"/>
        <v>9.1312734806395568E-2</v>
      </c>
      <c r="L41">
        <f t="shared" si="6"/>
        <v>3.7161957555583741E-9</v>
      </c>
      <c r="M41">
        <f t="shared" si="7"/>
        <v>58779</v>
      </c>
      <c r="N41" s="8">
        <f t="shared" si="18"/>
        <v>5.3088113497417357E-2</v>
      </c>
      <c r="O41" s="8">
        <f t="shared" si="8"/>
        <v>9.1312734806395568E-2</v>
      </c>
      <c r="Q41" s="17" t="str">
        <f t="shared" si="9"/>
        <v>000D7415</v>
      </c>
      <c r="R41" s="20" t="str">
        <f t="shared" si="15"/>
        <v>000000D7</v>
      </c>
      <c r="S41" s="141">
        <f t="shared" si="11"/>
        <v>215</v>
      </c>
      <c r="T41" s="29">
        <f t="shared" si="12"/>
        <v>5.3749999999999999E-2</v>
      </c>
      <c r="U41" s="29">
        <f t="shared" si="13"/>
        <v>-1.2390456568640977</v>
      </c>
      <c r="X41">
        <f t="shared" si="16"/>
        <v>3.7161957555583741E-9</v>
      </c>
      <c r="Y41">
        <f>E41/D41</f>
        <v>1.1612214116509531E-5</v>
      </c>
      <c r="Z41">
        <f t="shared" si="17"/>
        <v>2.5000000000000001E-4</v>
      </c>
    </row>
    <row r="42" spans="1:26" x14ac:dyDescent="0.25">
      <c r="A42">
        <v>2.5</v>
      </c>
      <c r="B42">
        <f t="shared" si="0"/>
        <v>4.0770712696999046E-9</v>
      </c>
      <c r="C42">
        <f t="shared" si="1"/>
        <v>2.5</v>
      </c>
      <c r="D42" s="4">
        <f t="shared" si="14"/>
        <v>8192</v>
      </c>
      <c r="E42" s="8">
        <f t="shared" si="2"/>
        <v>0.10151136463019587</v>
      </c>
      <c r="G42">
        <f>B42</f>
        <v>4.0770712696999046E-9</v>
      </c>
      <c r="H42">
        <f t="shared" si="3"/>
        <v>64487</v>
      </c>
      <c r="I42">
        <f t="shared" si="4"/>
        <v>8192</v>
      </c>
      <c r="J42" s="8">
        <f t="shared" si="5"/>
        <v>0.10151136463019587</v>
      </c>
      <c r="L42">
        <f t="shared" si="6"/>
        <v>4.0770712696999046E-9</v>
      </c>
      <c r="M42">
        <f t="shared" si="7"/>
        <v>64487</v>
      </c>
      <c r="N42" s="8">
        <f t="shared" si="18"/>
        <v>5.8243474286870364E-2</v>
      </c>
      <c r="O42" s="8">
        <f t="shared" si="8"/>
        <v>0.10151136463019587</v>
      </c>
      <c r="Q42" s="17" t="str">
        <f t="shared" si="9"/>
        <v>000EC289</v>
      </c>
      <c r="R42" s="20" t="str">
        <f t="shared" si="15"/>
        <v>000000EC</v>
      </c>
      <c r="S42" s="141">
        <f t="shared" si="11"/>
        <v>236</v>
      </c>
      <c r="T42" s="29">
        <f t="shared" si="12"/>
        <v>5.8999999999999997E-2</v>
      </c>
      <c r="U42" s="29">
        <f t="shared" si="13"/>
        <v>-1.2905208033644104</v>
      </c>
      <c r="X42">
        <f t="shared" si="16"/>
        <v>4.0770712696999046E-9</v>
      </c>
      <c r="Y42">
        <f>E42/D42</f>
        <v>1.2391524002709457E-5</v>
      </c>
      <c r="Z42">
        <f t="shared" si="17"/>
        <v>2.5000000000000001E-4</v>
      </c>
    </row>
    <row r="43" spans="1:26" x14ac:dyDescent="0.25">
      <c r="A43">
        <v>2.6</v>
      </c>
      <c r="B43">
        <f t="shared" si="0"/>
        <v>4.4729909917554364E-9</v>
      </c>
      <c r="C43">
        <f t="shared" si="1"/>
        <v>2.6000000000000014</v>
      </c>
      <c r="D43" s="4">
        <f t="shared" si="14"/>
        <v>8519.6800000000057</v>
      </c>
      <c r="E43" s="8">
        <f t="shared" si="2"/>
        <v>0.11283741293345811</v>
      </c>
      <c r="G43">
        <f>B43</f>
        <v>4.4729909917554364E-9</v>
      </c>
      <c r="H43">
        <f t="shared" si="3"/>
        <v>70749</v>
      </c>
      <c r="I43">
        <f t="shared" si="4"/>
        <v>8519</v>
      </c>
      <c r="J43" s="8">
        <f t="shared" si="5"/>
        <v>0.11281264689744602</v>
      </c>
      <c r="L43">
        <f t="shared" si="6"/>
        <v>4.4729909917554364E-9</v>
      </c>
      <c r="M43">
        <f t="shared" si="7"/>
        <v>70749</v>
      </c>
      <c r="N43" s="8">
        <f t="shared" si="18"/>
        <v>6.3899197703751007E-2</v>
      </c>
      <c r="O43" s="8">
        <f t="shared" si="8"/>
        <v>0.11281264689744602</v>
      </c>
      <c r="Q43" s="17" t="str">
        <f t="shared" si="9"/>
        <v>00103173</v>
      </c>
      <c r="R43" s="20" t="str">
        <f t="shared" si="15"/>
        <v>00000103</v>
      </c>
      <c r="S43" s="141">
        <f t="shared" si="11"/>
        <v>259</v>
      </c>
      <c r="T43" s="29">
        <f t="shared" si="12"/>
        <v>6.4750000000000002E-2</v>
      </c>
      <c r="U43" s="29">
        <f t="shared" si="13"/>
        <v>-1.3226701937282095</v>
      </c>
      <c r="X43">
        <f t="shared" si="16"/>
        <v>4.4729909917554364E-9</v>
      </c>
      <c r="Y43">
        <f>E43/D43</f>
        <v>1.3244325248537273E-5</v>
      </c>
      <c r="Z43">
        <f t="shared" si="17"/>
        <v>2.5000000000000001E-4</v>
      </c>
    </row>
    <row r="44" spans="1:26" x14ac:dyDescent="0.25">
      <c r="A44">
        <v>2.7</v>
      </c>
      <c r="B44">
        <f t="shared" si="0"/>
        <v>4.9073580246238579E-9</v>
      </c>
      <c r="C44">
        <f t="shared" si="1"/>
        <v>2.6999999999999993</v>
      </c>
      <c r="D44" s="4">
        <f t="shared" si="14"/>
        <v>8847.3599999999988</v>
      </c>
      <c r="E44" s="8">
        <f t="shared" si="2"/>
        <v>0.12542715590416076</v>
      </c>
      <c r="G44">
        <f>B44</f>
        <v>4.9073580246238579E-9</v>
      </c>
      <c r="H44">
        <f t="shared" si="3"/>
        <v>77620</v>
      </c>
      <c r="I44">
        <f t="shared" si="4"/>
        <v>8847</v>
      </c>
      <c r="J44" s="8">
        <f t="shared" si="5"/>
        <v>0.12541258082330572</v>
      </c>
      <c r="L44">
        <f t="shared" si="6"/>
        <v>4.9073580246238579E-9</v>
      </c>
      <c r="M44">
        <f t="shared" si="7"/>
        <v>77620</v>
      </c>
      <c r="N44" s="8">
        <f t="shared" si="18"/>
        <v>7.0104958738146872E-2</v>
      </c>
      <c r="O44" s="8">
        <f t="shared" si="8"/>
        <v>0.12541258082330572</v>
      </c>
      <c r="Q44" s="17" t="str">
        <f t="shared" si="9"/>
        <v>0011C40C</v>
      </c>
      <c r="R44" s="20" t="str">
        <f t="shared" si="15"/>
        <v>0000011C</v>
      </c>
      <c r="S44" s="141">
        <f t="shared" si="11"/>
        <v>284</v>
      </c>
      <c r="T44" s="29">
        <f t="shared" si="12"/>
        <v>7.0999999999999994E-2</v>
      </c>
      <c r="U44" s="29">
        <f t="shared" si="13"/>
        <v>-1.2686177294648862</v>
      </c>
      <c r="X44">
        <f t="shared" ref="X44:X102" si="19">G44</f>
        <v>4.9073580246238579E-9</v>
      </c>
      <c r="Y44">
        <f t="shared" ref="Y44:Y102" si="20">E44/D44</f>
        <v>1.4176788997414006E-5</v>
      </c>
      <c r="Z44">
        <f t="shared" si="17"/>
        <v>2.4999999999999995E-4</v>
      </c>
    </row>
    <row r="45" spans="1:26" x14ac:dyDescent="0.25">
      <c r="A45">
        <v>2.8</v>
      </c>
      <c r="B45">
        <f t="shared" si="0"/>
        <v>5.3839059426294884E-9</v>
      </c>
      <c r="C45">
        <f t="shared" si="1"/>
        <v>2.8000000000000007</v>
      </c>
      <c r="D45" s="4">
        <f t="shared" si="14"/>
        <v>9175.0400000000027</v>
      </c>
      <c r="E45" s="8">
        <f t="shared" si="2"/>
        <v>0.13942158925146647</v>
      </c>
      <c r="G45">
        <f>B45</f>
        <v>5.3839059426294884E-9</v>
      </c>
      <c r="H45">
        <f t="shared" si="3"/>
        <v>85157</v>
      </c>
      <c r="I45">
        <f t="shared" si="4"/>
        <v>9175</v>
      </c>
      <c r="J45" s="8">
        <f t="shared" si="5"/>
        <v>0.13941978901585619</v>
      </c>
      <c r="L45">
        <f t="shared" si="6"/>
        <v>5.3839059426294884E-9</v>
      </c>
      <c r="M45">
        <f t="shared" si="7"/>
        <v>85157</v>
      </c>
      <c r="N45" s="8">
        <f t="shared" si="18"/>
        <v>7.6912238743421457E-2</v>
      </c>
      <c r="O45" s="8">
        <f t="shared" si="8"/>
        <v>0.13941978901585619</v>
      </c>
      <c r="Q45" s="17" t="str">
        <f t="shared" si="9"/>
        <v>00137DAB</v>
      </c>
      <c r="R45" s="20" t="str">
        <f t="shared" si="15"/>
        <v>00000137</v>
      </c>
      <c r="S45" s="141">
        <f t="shared" si="11"/>
        <v>311</v>
      </c>
      <c r="T45" s="29">
        <f t="shared" si="12"/>
        <v>7.775E-2</v>
      </c>
      <c r="U45" s="29">
        <f t="shared" si="13"/>
        <v>-1.0833429845385276</v>
      </c>
      <c r="X45">
        <f t="shared" si="19"/>
        <v>5.3839059426294884E-9</v>
      </c>
      <c r="Y45">
        <f t="shared" si="20"/>
        <v>1.5195747293904596E-5</v>
      </c>
      <c r="Z45">
        <f t="shared" si="17"/>
        <v>2.5000000000000001E-4</v>
      </c>
    </row>
    <row r="46" spans="1:26" x14ac:dyDescent="0.25">
      <c r="A46">
        <v>2.9</v>
      </c>
      <c r="B46">
        <f t="shared" si="0"/>
        <v>5.9067308832236231E-9</v>
      </c>
      <c r="C46">
        <f t="shared" si="1"/>
        <v>2.8999999999999986</v>
      </c>
      <c r="D46" s="4">
        <f t="shared" si="14"/>
        <v>9502.7199999999957</v>
      </c>
      <c r="E46" s="8">
        <f t="shared" si="2"/>
        <v>0.15497744016660539</v>
      </c>
      <c r="G46">
        <f>B46</f>
        <v>5.9067308832236231E-9</v>
      </c>
      <c r="H46">
        <f t="shared" si="3"/>
        <v>93427</v>
      </c>
      <c r="I46">
        <f t="shared" si="4"/>
        <v>9502</v>
      </c>
      <c r="J46" s="8">
        <f t="shared" si="5"/>
        <v>0.15494142440169315</v>
      </c>
      <c r="L46">
        <f t="shared" si="6"/>
        <v>5.9067308832236231E-9</v>
      </c>
      <c r="M46">
        <f t="shared" si="7"/>
        <v>93427</v>
      </c>
      <c r="N46" s="8">
        <f t="shared" si="18"/>
        <v>8.43815508893178E-2</v>
      </c>
      <c r="O46" s="8">
        <f t="shared" si="8"/>
        <v>0.15494142440169315</v>
      </c>
      <c r="Q46" s="17" t="str">
        <f t="shared" si="9"/>
        <v>0015623D</v>
      </c>
      <c r="R46" s="20" t="str">
        <f t="shared" si="15"/>
        <v>00000156</v>
      </c>
      <c r="S46" s="141">
        <f t="shared" si="11"/>
        <v>342</v>
      </c>
      <c r="T46" s="29">
        <f t="shared" si="12"/>
        <v>8.5500000000000007E-2</v>
      </c>
      <c r="U46" s="29">
        <f t="shared" si="13"/>
        <v>-1.3167399341802635</v>
      </c>
      <c r="X46">
        <f t="shared" si="19"/>
        <v>5.9067308832236231E-9</v>
      </c>
      <c r="Y46">
        <f t="shared" si="20"/>
        <v>1.6308745303092741E-5</v>
      </c>
      <c r="Z46">
        <f t="shared" si="17"/>
        <v>2.5000000000000001E-4</v>
      </c>
    </row>
    <row r="47" spans="1:26" x14ac:dyDescent="0.25">
      <c r="A47">
        <v>3</v>
      </c>
      <c r="B47">
        <f t="shared" si="0"/>
        <v>6.4803267550747554E-9</v>
      </c>
      <c r="C47">
        <f t="shared" si="1"/>
        <v>3</v>
      </c>
      <c r="D47" s="4">
        <f t="shared" si="14"/>
        <v>9830.4000000000015</v>
      </c>
      <c r="E47" s="8">
        <f t="shared" si="2"/>
        <v>0.17226892255025145</v>
      </c>
      <c r="G47">
        <f>B47</f>
        <v>6.4803267550747554E-9</v>
      </c>
      <c r="H47">
        <f t="shared" si="3"/>
        <v>102499</v>
      </c>
      <c r="I47">
        <f t="shared" si="4"/>
        <v>9830</v>
      </c>
      <c r="J47" s="8">
        <f t="shared" si="5"/>
        <v>0.17224668018223221</v>
      </c>
      <c r="L47">
        <f t="shared" si="6"/>
        <v>6.4803267550747554E-9</v>
      </c>
      <c r="M47">
        <f t="shared" si="7"/>
        <v>102499</v>
      </c>
      <c r="N47" s="8">
        <f t="shared" si="18"/>
        <v>9.2575214708854894E-2</v>
      </c>
      <c r="O47" s="8">
        <f t="shared" si="8"/>
        <v>0.17224668018223221</v>
      </c>
      <c r="Q47" s="17" t="str">
        <f t="shared" si="9"/>
        <v>001775CD</v>
      </c>
      <c r="R47" s="20" t="str">
        <f t="shared" si="15"/>
        <v>00000177</v>
      </c>
      <c r="S47" s="141">
        <f t="shared" si="11"/>
        <v>375</v>
      </c>
      <c r="T47" s="29">
        <f t="shared" si="12"/>
        <v>9.375E-2</v>
      </c>
      <c r="U47" s="29">
        <f t="shared" si="13"/>
        <v>-1.2610051655979928</v>
      </c>
      <c r="X47">
        <f t="shared" si="19"/>
        <v>6.4803267550747554E-9</v>
      </c>
      <c r="Y47">
        <f t="shared" si="20"/>
        <v>1.7524101008122907E-5</v>
      </c>
      <c r="Z47">
        <f t="shared" si="17"/>
        <v>2.5000000000000001E-4</v>
      </c>
    </row>
    <row r="48" spans="1:26" x14ac:dyDescent="0.25">
      <c r="A48">
        <v>3.1</v>
      </c>
      <c r="B48">
        <f t="shared" si="0"/>
        <v>7.1096238651758183E-9</v>
      </c>
      <c r="C48">
        <f t="shared" si="1"/>
        <v>3.1000000000000014</v>
      </c>
      <c r="D48" s="4">
        <f t="shared" si="14"/>
        <v>10158.080000000005</v>
      </c>
      <c r="E48" s="8">
        <f t="shared" si="2"/>
        <v>0.19148968807796363</v>
      </c>
      <c r="G48">
        <f>B48</f>
        <v>7.1096238651758183E-9</v>
      </c>
      <c r="H48">
        <f t="shared" si="3"/>
        <v>112453</v>
      </c>
      <c r="I48">
        <f t="shared" si="4"/>
        <v>10158</v>
      </c>
      <c r="J48" s="8">
        <f t="shared" si="5"/>
        <v>0.19148474301412169</v>
      </c>
      <c r="L48">
        <f t="shared" si="6"/>
        <v>7.1096238651758183E-9</v>
      </c>
      <c r="M48">
        <f t="shared" si="7"/>
        <v>112453</v>
      </c>
      <c r="N48" s="8">
        <f t="shared" si="18"/>
        <v>0.10156548473306919</v>
      </c>
      <c r="O48" s="8">
        <f t="shared" si="8"/>
        <v>0.19148474301412169</v>
      </c>
      <c r="Q48" s="17" t="str">
        <f t="shared" si="9"/>
        <v>0019BD0B</v>
      </c>
      <c r="R48" s="20" t="str">
        <f t="shared" si="15"/>
        <v>0000019B</v>
      </c>
      <c r="S48" s="141">
        <f t="shared" si="11"/>
        <v>411</v>
      </c>
      <c r="T48" s="29">
        <f t="shared" si="12"/>
        <v>0.10274999999999999</v>
      </c>
      <c r="U48" s="29">
        <f t="shared" si="13"/>
        <v>-1.1594963235198099</v>
      </c>
      <c r="X48">
        <f t="shared" si="19"/>
        <v>7.1096238651758183E-9</v>
      </c>
      <c r="Y48">
        <f t="shared" si="20"/>
        <v>1.8850972632423011E-5</v>
      </c>
      <c r="Z48">
        <f t="shared" si="17"/>
        <v>2.5000000000000001E-4</v>
      </c>
    </row>
    <row r="49" spans="1:26" x14ac:dyDescent="0.25">
      <c r="A49">
        <v>3.2</v>
      </c>
      <c r="B49">
        <f t="shared" ref="B49:B80" si="21">EXP((A49/_c1)-(_c2/_c1))</f>
        <v>7.8000312969857741E-9</v>
      </c>
      <c r="C49">
        <f t="shared" ref="C49:C80" si="22">_c1*LN(B49)+_c2</f>
        <v>3.1999999999999993</v>
      </c>
      <c r="D49" s="4">
        <f t="shared" si="14"/>
        <v>10485.759999999998</v>
      </c>
      <c r="E49" s="8">
        <f t="shared" ref="E49:E80" si="23">d1_*EXP(d2_*C49)</f>
        <v>0.21285499495417917</v>
      </c>
      <c r="G49">
        <f>B49</f>
        <v>7.8000312969857741E-9</v>
      </c>
      <c r="H49">
        <f t="shared" ref="H49:H80" si="24">INT((G1_)*G49)</f>
        <v>123373</v>
      </c>
      <c r="I49">
        <f t="shared" ref="I49:I80" si="25">INT(m*LN(H49)+b)</f>
        <v>10485</v>
      </c>
      <c r="J49" s="8">
        <f t="shared" ref="J49:J80" si="26">d1_*EXP(d2_*I49/3276.8)</f>
        <v>0.2128027810343763</v>
      </c>
      <c r="L49">
        <f t="shared" si="6"/>
        <v>7.8000312969857741E-9</v>
      </c>
      <c r="M49">
        <f t="shared" ref="M49:M80" si="27">INT((G1_)*L49)</f>
        <v>123373</v>
      </c>
      <c r="N49" s="8">
        <f t="shared" si="18"/>
        <v>0.11142822821954901</v>
      </c>
      <c r="O49" s="8">
        <f t="shared" ref="O49:O80" si="28">d1_*EXP(d2_*I49/3276.8)</f>
        <v>0.2128027810343763</v>
      </c>
      <c r="Q49" s="17" t="str">
        <f t="shared" ref="Q49:Q80" si="29">DEC2HEX(M49*N,8)</f>
        <v>001C3CE3</v>
      </c>
      <c r="R49" s="20" t="str">
        <f t="shared" si="15"/>
        <v>000001C3</v>
      </c>
      <c r="S49" s="141">
        <f t="shared" ref="S49:S80" si="30">INT(INT(M49*N)/D)</f>
        <v>451</v>
      </c>
      <c r="T49" s="29">
        <f t="shared" ref="T49:T80" si="31">INT(INT(M49*N)/D)/4000</f>
        <v>0.11275</v>
      </c>
      <c r="U49" s="29">
        <f t="shared" ref="U49:U80" si="32">200*(N49-T49)/(N49+T49)</f>
        <v>-1.1792151191029283</v>
      </c>
      <c r="X49">
        <f t="shared" si="19"/>
        <v>7.8000312969857741E-9</v>
      </c>
      <c r="Y49">
        <f t="shared" si="20"/>
        <v>2.0299434180658264E-5</v>
      </c>
      <c r="Z49">
        <f t="shared" si="17"/>
        <v>2.5000000000000001E-4</v>
      </c>
    </row>
    <row r="50" spans="1:26" x14ac:dyDescent="0.25">
      <c r="A50">
        <v>3.3</v>
      </c>
      <c r="B50">
        <f t="shared" si="21"/>
        <v>8.5574834038640439E-9</v>
      </c>
      <c r="C50">
        <f t="shared" si="22"/>
        <v>3.3000000000000007</v>
      </c>
      <c r="D50" s="4">
        <f t="shared" si="14"/>
        <v>10813.440000000002</v>
      </c>
      <c r="E50" s="8">
        <f t="shared" si="23"/>
        <v>0.23660411864317882</v>
      </c>
      <c r="G50">
        <f>B50</f>
        <v>8.5574834038640439E-9</v>
      </c>
      <c r="H50">
        <f t="shared" si="24"/>
        <v>135354</v>
      </c>
      <c r="I50">
        <f t="shared" si="25"/>
        <v>10813</v>
      </c>
      <c r="J50" s="8">
        <f t="shared" si="26"/>
        <v>0.23657051500758783</v>
      </c>
      <c r="L50">
        <f t="shared" si="6"/>
        <v>8.5574834038640439E-9</v>
      </c>
      <c r="M50">
        <f t="shared" si="27"/>
        <v>135354</v>
      </c>
      <c r="N50" s="8">
        <f t="shared" si="18"/>
        <v>0.12224924742390018</v>
      </c>
      <c r="O50" s="8">
        <f t="shared" si="28"/>
        <v>0.23657051500758783</v>
      </c>
      <c r="Q50" s="17" t="str">
        <f t="shared" si="29"/>
        <v>001EFAE6</v>
      </c>
      <c r="R50" s="20" t="str">
        <f t="shared" si="15"/>
        <v>000001EF</v>
      </c>
      <c r="S50" s="141">
        <f t="shared" si="30"/>
        <v>495</v>
      </c>
      <c r="T50" s="29">
        <f t="shared" si="31"/>
        <v>0.12375</v>
      </c>
      <c r="U50" s="29">
        <f t="shared" si="32"/>
        <v>-1.2201277782884863</v>
      </c>
      <c r="X50">
        <f t="shared" si="19"/>
        <v>8.5574834038640439E-9</v>
      </c>
      <c r="Y50">
        <f t="shared" si="20"/>
        <v>2.188055962239387E-5</v>
      </c>
      <c r="Z50">
        <f t="shared" si="17"/>
        <v>2.5000000000000001E-4</v>
      </c>
    </row>
    <row r="51" spans="1:26" x14ac:dyDescent="0.25">
      <c r="A51">
        <v>3.4</v>
      </c>
      <c r="B51">
        <f t="shared" si="21"/>
        <v>9.3884908174288117E-9</v>
      </c>
      <c r="C51">
        <f t="shared" si="22"/>
        <v>3.3999999999999986</v>
      </c>
      <c r="D51" s="4">
        <f t="shared" si="14"/>
        <v>11141.119999999995</v>
      </c>
      <c r="E51" s="8">
        <f t="shared" si="23"/>
        <v>0.26300303157539828</v>
      </c>
      <c r="G51">
        <f>B51</f>
        <v>9.3884908174288117E-9</v>
      </c>
      <c r="H51">
        <f t="shared" si="24"/>
        <v>148498</v>
      </c>
      <c r="I51">
        <f t="shared" si="25"/>
        <v>11141</v>
      </c>
      <c r="J51" s="8">
        <f t="shared" si="26"/>
        <v>0.26299284388541266</v>
      </c>
      <c r="L51">
        <f t="shared" si="6"/>
        <v>9.3884908174288117E-9</v>
      </c>
      <c r="M51">
        <f t="shared" si="27"/>
        <v>148498</v>
      </c>
      <c r="N51" s="8">
        <f t="shared" ref="N51:N82" si="33">M51*H1_</f>
        <v>0.13412066687319421</v>
      </c>
      <c r="O51" s="8">
        <f t="shared" si="28"/>
        <v>0.26299284388541266</v>
      </c>
      <c r="Q51" s="17" t="str">
        <f t="shared" si="29"/>
        <v>0021FD0E</v>
      </c>
      <c r="R51" s="20" t="str">
        <f t="shared" si="15"/>
        <v>0000021F</v>
      </c>
      <c r="S51" s="141">
        <f t="shared" si="30"/>
        <v>543</v>
      </c>
      <c r="T51" s="29">
        <f t="shared" si="31"/>
        <v>0.13575000000000001</v>
      </c>
      <c r="U51" s="29">
        <f t="shared" si="32"/>
        <v>-1.2074918298337205</v>
      </c>
      <c r="X51">
        <f t="shared" si="19"/>
        <v>9.3884908174288117E-9</v>
      </c>
      <c r="Y51">
        <f t="shared" si="20"/>
        <v>2.3606516362394301E-5</v>
      </c>
      <c r="Z51">
        <f t="shared" si="17"/>
        <v>2.5000000000000001E-4</v>
      </c>
    </row>
    <row r="52" spans="1:26" x14ac:dyDescent="0.25">
      <c r="A52">
        <v>3.5</v>
      </c>
      <c r="B52">
        <f t="shared" si="21"/>
        <v>1.0300196409279042E-8</v>
      </c>
      <c r="C52">
        <f t="shared" si="22"/>
        <v>3.5</v>
      </c>
      <c r="D52" s="4">
        <f t="shared" si="14"/>
        <v>11468.800000000001</v>
      </c>
      <c r="E52" s="8">
        <f t="shared" si="23"/>
        <v>0.29234738183981474</v>
      </c>
      <c r="G52">
        <f>B52</f>
        <v>1.0300196409279042E-8</v>
      </c>
      <c r="H52">
        <f t="shared" si="24"/>
        <v>162919</v>
      </c>
      <c r="I52">
        <f t="shared" si="25"/>
        <v>11468</v>
      </c>
      <c r="J52" s="8">
        <f t="shared" si="26"/>
        <v>0.29227189430349532</v>
      </c>
      <c r="L52">
        <f t="shared" si="6"/>
        <v>1.0300196409279042E-8</v>
      </c>
      <c r="M52">
        <f t="shared" si="27"/>
        <v>162919</v>
      </c>
      <c r="N52" s="8">
        <f t="shared" si="33"/>
        <v>0.1471454492741581</v>
      </c>
      <c r="O52" s="8">
        <f t="shared" si="28"/>
        <v>0.29227189430349532</v>
      </c>
      <c r="Q52" s="17" t="str">
        <f t="shared" si="29"/>
        <v>00254A09</v>
      </c>
      <c r="R52" s="20" t="str">
        <f t="shared" si="15"/>
        <v>00000254</v>
      </c>
      <c r="S52" s="141">
        <f t="shared" si="30"/>
        <v>596</v>
      </c>
      <c r="T52" s="29">
        <f t="shared" si="31"/>
        <v>0.14899999999999999</v>
      </c>
      <c r="U52" s="29">
        <f t="shared" si="32"/>
        <v>-1.2524593779086151</v>
      </c>
      <c r="X52">
        <f t="shared" si="19"/>
        <v>1.0300196409279042E-8</v>
      </c>
      <c r="Y52">
        <f t="shared" si="20"/>
        <v>2.549066875695929E-5</v>
      </c>
      <c r="Z52">
        <f t="shared" si="17"/>
        <v>2.5000000000000001E-4</v>
      </c>
    </row>
    <row r="53" spans="1:26" x14ac:dyDescent="0.25">
      <c r="A53">
        <v>3.6</v>
      </c>
      <c r="B53">
        <f t="shared" si="21"/>
        <v>1.1300436687094767E-8</v>
      </c>
      <c r="C53">
        <f t="shared" si="22"/>
        <v>3.6000000000000014</v>
      </c>
      <c r="D53" s="4">
        <f t="shared" si="14"/>
        <v>11796.480000000005</v>
      </c>
      <c r="E53" s="8">
        <f t="shared" si="23"/>
        <v>0.32496580422150984</v>
      </c>
      <c r="G53">
        <f>B53</f>
        <v>1.1300436687094767E-8</v>
      </c>
      <c r="H53">
        <f t="shared" si="24"/>
        <v>178740</v>
      </c>
      <c r="I53">
        <f t="shared" si="25"/>
        <v>11796</v>
      </c>
      <c r="J53" s="8">
        <f t="shared" si="26"/>
        <v>0.32491545562297802</v>
      </c>
      <c r="L53">
        <f t="shared" si="6"/>
        <v>1.1300436687094767E-8</v>
      </c>
      <c r="M53">
        <f t="shared" si="27"/>
        <v>178740</v>
      </c>
      <c r="N53" s="8">
        <f t="shared" si="33"/>
        <v>0.16143468596826041</v>
      </c>
      <c r="O53" s="8">
        <f t="shared" si="28"/>
        <v>0.32491545562297802</v>
      </c>
      <c r="Q53" s="17" t="str">
        <f t="shared" si="29"/>
        <v>0028E90C</v>
      </c>
      <c r="R53" s="20" t="str">
        <f t="shared" si="15"/>
        <v>0000028E</v>
      </c>
      <c r="S53" s="141">
        <f t="shared" si="30"/>
        <v>654</v>
      </c>
      <c r="T53" s="29">
        <f t="shared" si="31"/>
        <v>0.16350000000000001</v>
      </c>
      <c r="U53" s="29">
        <f t="shared" si="32"/>
        <v>-1.2712179529773779</v>
      </c>
      <c r="X53">
        <f t="shared" si="19"/>
        <v>1.1300436687094767E-8</v>
      </c>
      <c r="Y53">
        <f t="shared" si="20"/>
        <v>2.7547692550787157E-5</v>
      </c>
      <c r="Z53">
        <f t="shared" si="17"/>
        <v>2.5000000000000001E-4</v>
      </c>
    </row>
    <row r="54" spans="1:26" x14ac:dyDescent="0.25">
      <c r="A54">
        <v>3.7</v>
      </c>
      <c r="B54">
        <f t="shared" si="21"/>
        <v>1.2397809152842668E-8</v>
      </c>
      <c r="C54">
        <f t="shared" si="22"/>
        <v>3.6999999999999993</v>
      </c>
      <c r="D54" s="4">
        <f t="shared" si="14"/>
        <v>12124.159999999998</v>
      </c>
      <c r="E54" s="8">
        <f t="shared" si="23"/>
        <v>0.36122360066557707</v>
      </c>
      <c r="G54">
        <f>B54</f>
        <v>1.2397809152842668E-8</v>
      </c>
      <c r="H54">
        <f t="shared" si="24"/>
        <v>196097</v>
      </c>
      <c r="I54">
        <f t="shared" si="25"/>
        <v>12124</v>
      </c>
      <c r="J54" s="8">
        <f t="shared" si="26"/>
        <v>0.36120494430115585</v>
      </c>
      <c r="L54">
        <f t="shared" si="6"/>
        <v>1.2397809152842668E-8</v>
      </c>
      <c r="M54">
        <f t="shared" si="27"/>
        <v>196097</v>
      </c>
      <c r="N54" s="8">
        <f t="shared" si="33"/>
        <v>0.17711120965826319</v>
      </c>
      <c r="O54" s="8">
        <f t="shared" si="28"/>
        <v>0.36120494430115585</v>
      </c>
      <c r="Q54" s="17" t="str">
        <f t="shared" si="29"/>
        <v>002CE20F</v>
      </c>
      <c r="R54" s="20" t="str">
        <f t="shared" si="15"/>
        <v>000002CE</v>
      </c>
      <c r="S54" s="141">
        <f t="shared" si="30"/>
        <v>718</v>
      </c>
      <c r="T54" s="29">
        <f t="shared" si="31"/>
        <v>0.17949999999999999</v>
      </c>
      <c r="U54" s="29">
        <f t="shared" si="32"/>
        <v>-1.3397169113253395</v>
      </c>
      <c r="X54">
        <f t="shared" si="19"/>
        <v>1.2397809152842668E-8</v>
      </c>
      <c r="Y54">
        <f t="shared" si="20"/>
        <v>2.9793701226771762E-5</v>
      </c>
      <c r="Z54">
        <f t="shared" si="17"/>
        <v>2.5000000000000001E-4</v>
      </c>
    </row>
    <row r="55" spans="1:26" x14ac:dyDescent="0.25">
      <c r="A55">
        <v>3.8</v>
      </c>
      <c r="B55">
        <f t="shared" si="21"/>
        <v>1.3601746202059933E-8</v>
      </c>
      <c r="C55">
        <f t="shared" si="22"/>
        <v>3.8000000000000007</v>
      </c>
      <c r="D55" s="4">
        <f t="shared" si="14"/>
        <v>12451.840000000004</v>
      </c>
      <c r="E55" s="8">
        <f t="shared" si="23"/>
        <v>0.40152683138581152</v>
      </c>
      <c r="G55">
        <f>B55</f>
        <v>1.3601746202059933E-8</v>
      </c>
      <c r="H55">
        <f t="shared" si="24"/>
        <v>215140</v>
      </c>
      <c r="I55">
        <f t="shared" si="25"/>
        <v>12451</v>
      </c>
      <c r="J55" s="8">
        <f t="shared" si="26"/>
        <v>0.40141796918506573</v>
      </c>
      <c r="L55">
        <f t="shared" si="6"/>
        <v>1.3601746202059933E-8</v>
      </c>
      <c r="M55">
        <f t="shared" si="27"/>
        <v>215140</v>
      </c>
      <c r="N55" s="8">
        <f t="shared" si="33"/>
        <v>0.1943104975898598</v>
      </c>
      <c r="O55" s="8">
        <f t="shared" si="28"/>
        <v>0.40141796918506573</v>
      </c>
      <c r="Q55" s="17" t="str">
        <f t="shared" si="29"/>
        <v>00313DDC</v>
      </c>
      <c r="R55" s="20" t="str">
        <f t="shared" si="15"/>
        <v>00000313</v>
      </c>
      <c r="S55" s="141">
        <f t="shared" si="30"/>
        <v>787</v>
      </c>
      <c r="T55" s="29">
        <f t="shared" si="31"/>
        <v>0.19675000000000001</v>
      </c>
      <c r="U55" s="29">
        <f t="shared" si="32"/>
        <v>-1.2476342791844623</v>
      </c>
      <c r="X55">
        <f t="shared" si="19"/>
        <v>1.3601746202059933E-8</v>
      </c>
      <c r="Y55">
        <f t="shared" si="20"/>
        <v>3.2246385384474214E-5</v>
      </c>
      <c r="Z55">
        <f t="shared" si="17"/>
        <v>2.5000000000000001E-4</v>
      </c>
    </row>
    <row r="56" spans="1:26" x14ac:dyDescent="0.25">
      <c r="A56">
        <v>3.9</v>
      </c>
      <c r="B56">
        <f t="shared" si="21"/>
        <v>1.4922596199412474E-8</v>
      </c>
      <c r="C56">
        <f t="shared" si="22"/>
        <v>3.8999999999999986</v>
      </c>
      <c r="D56" s="4">
        <f t="shared" si="14"/>
        <v>12779.519999999997</v>
      </c>
      <c r="E56" s="8">
        <f t="shared" si="23"/>
        <v>0.44632686243552294</v>
      </c>
      <c r="G56">
        <f>B56</f>
        <v>1.4922596199412474E-8</v>
      </c>
      <c r="H56">
        <f t="shared" si="24"/>
        <v>236032</v>
      </c>
      <c r="I56">
        <f t="shared" si="25"/>
        <v>12779</v>
      </c>
      <c r="J56" s="8">
        <f t="shared" si="26"/>
        <v>0.4462519485968115</v>
      </c>
      <c r="L56">
        <f t="shared" si="6"/>
        <v>1.4922596199412474E-8</v>
      </c>
      <c r="M56">
        <f t="shared" si="27"/>
        <v>236032</v>
      </c>
      <c r="N56" s="8">
        <f t="shared" si="33"/>
        <v>0.21317976837003713</v>
      </c>
      <c r="O56" s="8">
        <f t="shared" si="28"/>
        <v>0.4462519485968115</v>
      </c>
      <c r="Q56" s="17" t="str">
        <f t="shared" si="29"/>
        <v>00360600</v>
      </c>
      <c r="R56" s="20" t="str">
        <f t="shared" si="15"/>
        <v>00000360</v>
      </c>
      <c r="S56" s="141">
        <f t="shared" si="30"/>
        <v>864</v>
      </c>
      <c r="T56" s="29">
        <f t="shared" si="31"/>
        <v>0.216</v>
      </c>
      <c r="U56" s="29">
        <f t="shared" si="32"/>
        <v>-1.3142425798278885</v>
      </c>
      <c r="X56">
        <f t="shared" si="19"/>
        <v>1.4922596199412474E-8</v>
      </c>
      <c r="Y56">
        <f t="shared" si="20"/>
        <v>3.4925166394005645E-5</v>
      </c>
      <c r="Z56">
        <f t="shared" si="17"/>
        <v>2.5000000000000001E-4</v>
      </c>
    </row>
    <row r="57" spans="1:26" x14ac:dyDescent="0.25">
      <c r="A57">
        <v>4</v>
      </c>
      <c r="B57">
        <f t="shared" si="21"/>
        <v>1.6371712427408454E-8</v>
      </c>
      <c r="C57">
        <f t="shared" si="22"/>
        <v>4</v>
      </c>
      <c r="D57" s="4">
        <f t="shared" si="14"/>
        <v>13107.2</v>
      </c>
      <c r="E57" s="8">
        <f t="shared" si="23"/>
        <v>0.49612542066990295</v>
      </c>
      <c r="G57">
        <f>B57</f>
        <v>1.6371712427408454E-8</v>
      </c>
      <c r="H57">
        <f t="shared" si="24"/>
        <v>258953</v>
      </c>
      <c r="I57">
        <f t="shared" si="25"/>
        <v>13107</v>
      </c>
      <c r="J57" s="8">
        <f t="shared" si="26"/>
        <v>0.4960933912119953</v>
      </c>
      <c r="L57">
        <f t="shared" si="6"/>
        <v>1.6371712427408454E-8</v>
      </c>
      <c r="M57">
        <f t="shared" si="27"/>
        <v>258953</v>
      </c>
      <c r="N57" s="8">
        <f t="shared" si="33"/>
        <v>0.23388159469362726</v>
      </c>
      <c r="O57" s="8">
        <f t="shared" si="28"/>
        <v>0.4960933912119953</v>
      </c>
      <c r="Q57" s="17" t="str">
        <f t="shared" si="29"/>
        <v>003B4507</v>
      </c>
      <c r="R57" s="20" t="str">
        <f t="shared" si="15"/>
        <v>000003B4</v>
      </c>
      <c r="S57" s="141">
        <f t="shared" si="30"/>
        <v>948</v>
      </c>
      <c r="T57" s="29">
        <f t="shared" si="31"/>
        <v>0.23699999999999999</v>
      </c>
      <c r="U57" s="29">
        <f t="shared" si="32"/>
        <v>-1.3244965789761529</v>
      </c>
      <c r="X57">
        <f t="shared" si="19"/>
        <v>1.6371712427408454E-8</v>
      </c>
      <c r="Y57">
        <f t="shared" si="20"/>
        <v>3.7851365712730628E-5</v>
      </c>
      <c r="Z57">
        <f t="shared" si="17"/>
        <v>2.5000000000000001E-4</v>
      </c>
    </row>
    <row r="58" spans="1:26" x14ac:dyDescent="0.25">
      <c r="A58">
        <v>4.0999999999999996</v>
      </c>
      <c r="B58">
        <f t="shared" si="21"/>
        <v>1.7961550672818742E-8</v>
      </c>
      <c r="C58">
        <f t="shared" si="22"/>
        <v>4.0999999999999979</v>
      </c>
      <c r="D58" s="4">
        <f t="shared" si="14"/>
        <v>13434.879999999994</v>
      </c>
      <c r="E58" s="8">
        <f t="shared" si="23"/>
        <v>0.55148021271169867</v>
      </c>
      <c r="G58">
        <f>B58</f>
        <v>1.7961550672818742E-8</v>
      </c>
      <c r="H58">
        <f t="shared" si="24"/>
        <v>284099</v>
      </c>
      <c r="I58">
        <f t="shared" si="25"/>
        <v>13434</v>
      </c>
      <c r="J58" s="8">
        <f t="shared" si="26"/>
        <v>0.55132357618121952</v>
      </c>
      <c r="L58">
        <f t="shared" si="6"/>
        <v>1.7961550672818742E-8</v>
      </c>
      <c r="M58">
        <f t="shared" si="27"/>
        <v>284099</v>
      </c>
      <c r="N58" s="8">
        <f t="shared" si="33"/>
        <v>0.25659300016166953</v>
      </c>
      <c r="O58" s="8">
        <f t="shared" si="28"/>
        <v>0.55132357618121952</v>
      </c>
      <c r="Q58" s="17" t="str">
        <f t="shared" si="29"/>
        <v>0041066D</v>
      </c>
      <c r="R58" s="20" t="str">
        <f t="shared" si="15"/>
        <v>00000410</v>
      </c>
      <c r="S58" s="141">
        <f t="shared" si="30"/>
        <v>1040</v>
      </c>
      <c r="T58" s="29">
        <f t="shared" si="31"/>
        <v>0.26</v>
      </c>
      <c r="U58" s="29">
        <f t="shared" si="32"/>
        <v>-1.3190267143628542</v>
      </c>
      <c r="X58">
        <f t="shared" si="19"/>
        <v>1.7961550672818742E-8</v>
      </c>
      <c r="Y58">
        <f t="shared" si="20"/>
        <v>4.1048391404441197E-5</v>
      </c>
      <c r="Z58">
        <f t="shared" si="17"/>
        <v>2.5000000000000001E-4</v>
      </c>
    </row>
    <row r="59" spans="1:26" x14ac:dyDescent="0.25">
      <c r="A59">
        <v>4.2</v>
      </c>
      <c r="B59">
        <f t="shared" si="21"/>
        <v>1.9705776289603747E-8</v>
      </c>
      <c r="C59">
        <f t="shared" si="22"/>
        <v>4.1999999999999993</v>
      </c>
      <c r="D59" s="4">
        <f t="shared" si="14"/>
        <v>13762.559999999998</v>
      </c>
      <c r="E59" s="8">
        <f t="shared" si="23"/>
        <v>0.61301117084845913</v>
      </c>
      <c r="G59">
        <f>B59</f>
        <v>1.9705776289603747E-8</v>
      </c>
      <c r="H59">
        <f t="shared" si="24"/>
        <v>311688</v>
      </c>
      <c r="I59">
        <f t="shared" si="25"/>
        <v>13762</v>
      </c>
      <c r="J59" s="8">
        <f t="shared" si="26"/>
        <v>0.61290036586480023</v>
      </c>
      <c r="L59">
        <f t="shared" si="6"/>
        <v>1.9705776289603747E-8</v>
      </c>
      <c r="M59">
        <f t="shared" si="27"/>
        <v>311688</v>
      </c>
      <c r="N59" s="8">
        <f t="shared" si="33"/>
        <v>0.28151087837123839</v>
      </c>
      <c r="O59" s="8">
        <f t="shared" si="28"/>
        <v>0.61290036586480023</v>
      </c>
      <c r="Q59" s="17" t="str">
        <f t="shared" si="29"/>
        <v>004756F8</v>
      </c>
      <c r="R59" s="20" t="str">
        <f t="shared" si="15"/>
        <v>00000475</v>
      </c>
      <c r="S59" s="141">
        <f t="shared" si="30"/>
        <v>1141</v>
      </c>
      <c r="T59" s="29">
        <f t="shared" si="31"/>
        <v>0.28525</v>
      </c>
      <c r="U59" s="29">
        <f t="shared" si="32"/>
        <v>-1.319470616781852</v>
      </c>
      <c r="X59">
        <f t="shared" si="19"/>
        <v>1.9705776289603747E-8</v>
      </c>
      <c r="Y59">
        <f t="shared" si="20"/>
        <v>4.454194356634661E-5</v>
      </c>
      <c r="Z59">
        <f t="shared" si="17"/>
        <v>2.5000000000000001E-4</v>
      </c>
    </row>
    <row r="60" spans="1:26" x14ac:dyDescent="0.25">
      <c r="A60">
        <v>4.3</v>
      </c>
      <c r="B60">
        <f t="shared" si="21"/>
        <v>2.1619381658597619E-8</v>
      </c>
      <c r="C60">
        <f t="shared" si="22"/>
        <v>4.3000000000000007</v>
      </c>
      <c r="D60" s="4">
        <f t="shared" si="14"/>
        <v>14090.240000000003</v>
      </c>
      <c r="E60" s="8">
        <f t="shared" si="23"/>
        <v>0.6814073958106811</v>
      </c>
      <c r="G60">
        <f>B60</f>
        <v>2.1619381658597619E-8</v>
      </c>
      <c r="H60">
        <f t="shared" si="24"/>
        <v>341955</v>
      </c>
      <c r="I60">
        <f t="shared" si="25"/>
        <v>14090</v>
      </c>
      <c r="J60" s="8">
        <f t="shared" si="26"/>
        <v>0.68135460681574633</v>
      </c>
      <c r="L60">
        <f t="shared" si="6"/>
        <v>2.1619381658597619E-8</v>
      </c>
      <c r="M60">
        <f t="shared" si="27"/>
        <v>341955</v>
      </c>
      <c r="N60" s="8">
        <f t="shared" si="33"/>
        <v>0.30884747700725346</v>
      </c>
      <c r="O60" s="8">
        <f t="shared" si="28"/>
        <v>0.68135460681574633</v>
      </c>
      <c r="Q60" s="17" t="str">
        <f t="shared" si="29"/>
        <v>004E446D</v>
      </c>
      <c r="R60" s="20" t="str">
        <f t="shared" si="15"/>
        <v>000004E4</v>
      </c>
      <c r="S60" s="141">
        <f t="shared" si="30"/>
        <v>1252</v>
      </c>
      <c r="T60" s="29">
        <f t="shared" si="31"/>
        <v>0.313</v>
      </c>
      <c r="U60" s="29">
        <f t="shared" si="32"/>
        <v>-1.3355438901935455</v>
      </c>
      <c r="X60">
        <f t="shared" si="19"/>
        <v>2.1619381658597619E-8</v>
      </c>
      <c r="Y60">
        <f t="shared" si="20"/>
        <v>4.8360240550244774E-5</v>
      </c>
      <c r="Z60">
        <f t="shared" si="17"/>
        <v>2.5000000000000001E-4</v>
      </c>
    </row>
    <row r="61" spans="1:26" x14ac:dyDescent="0.25">
      <c r="A61">
        <v>4.4000000000000004</v>
      </c>
      <c r="B61">
        <f t="shared" si="21"/>
        <v>2.3718815053568441E-8</v>
      </c>
      <c r="C61">
        <f t="shared" si="22"/>
        <v>4.3999999999999986</v>
      </c>
      <c r="D61" s="4">
        <f t="shared" si="14"/>
        <v>14417.919999999996</v>
      </c>
      <c r="E61" s="8">
        <f t="shared" si="23"/>
        <v>0.75743487418482047</v>
      </c>
      <c r="G61">
        <f>B61</f>
        <v>2.3718815053568441E-8</v>
      </c>
      <c r="H61">
        <f t="shared" si="24"/>
        <v>375162</v>
      </c>
      <c r="I61">
        <f t="shared" si="25"/>
        <v>14417</v>
      </c>
      <c r="J61" s="8">
        <f t="shared" si="26"/>
        <v>0.75720996314720379</v>
      </c>
      <c r="L61">
        <f t="shared" si="6"/>
        <v>2.3718815053568441E-8</v>
      </c>
      <c r="M61">
        <f t="shared" si="27"/>
        <v>375162</v>
      </c>
      <c r="N61" s="8">
        <f t="shared" si="33"/>
        <v>0.33883942965885927</v>
      </c>
      <c r="O61" s="8">
        <f t="shared" si="28"/>
        <v>0.75720996314720379</v>
      </c>
      <c r="Q61" s="17" t="str">
        <f t="shared" si="29"/>
        <v>0055DE26</v>
      </c>
      <c r="R61" s="20" t="str">
        <f t="shared" si="15"/>
        <v>0000055D</v>
      </c>
      <c r="S61" s="141">
        <f t="shared" si="30"/>
        <v>1373</v>
      </c>
      <c r="T61" s="29">
        <f t="shared" si="31"/>
        <v>0.34325</v>
      </c>
      <c r="U61" s="29">
        <f t="shared" si="32"/>
        <v>-1.2932528050893957</v>
      </c>
      <c r="X61">
        <f t="shared" si="19"/>
        <v>2.3718815053568441E-8</v>
      </c>
      <c r="Y61">
        <f t="shared" si="20"/>
        <v>5.2534268062579115E-5</v>
      </c>
      <c r="Z61">
        <f t="shared" si="17"/>
        <v>2.5000000000000001E-4</v>
      </c>
    </row>
    <row r="62" spans="1:26" x14ac:dyDescent="0.25">
      <c r="A62">
        <v>4.5</v>
      </c>
      <c r="B62">
        <f t="shared" si="21"/>
        <v>2.6022122021314087E-8</v>
      </c>
      <c r="C62">
        <f t="shared" si="22"/>
        <v>4.5</v>
      </c>
      <c r="D62" s="4">
        <f t="shared" si="14"/>
        <v>14745.6</v>
      </c>
      <c r="E62" s="8">
        <f t="shared" si="23"/>
        <v>0.8419450568904201</v>
      </c>
      <c r="G62">
        <f>B62</f>
        <v>2.6022122021314087E-8</v>
      </c>
      <c r="H62">
        <f t="shared" si="24"/>
        <v>411594</v>
      </c>
      <c r="I62">
        <f t="shared" si="25"/>
        <v>14745</v>
      </c>
      <c r="J62" s="8">
        <f t="shared" si="26"/>
        <v>0.84178200153161131</v>
      </c>
      <c r="L62">
        <f t="shared" si="6"/>
        <v>2.6022122021314087E-8</v>
      </c>
      <c r="M62">
        <f t="shared" si="27"/>
        <v>411594</v>
      </c>
      <c r="N62" s="8">
        <f t="shared" si="33"/>
        <v>0.37174414309287329</v>
      </c>
      <c r="O62" s="8">
        <f t="shared" si="28"/>
        <v>0.84178200153161131</v>
      </c>
      <c r="Q62" s="17" t="str">
        <f t="shared" si="29"/>
        <v>005E34D6</v>
      </c>
      <c r="R62" s="20" t="str">
        <f t="shared" si="15"/>
        <v>000005E3</v>
      </c>
      <c r="S62" s="141">
        <f t="shared" si="30"/>
        <v>1507</v>
      </c>
      <c r="T62" s="29">
        <f t="shared" si="31"/>
        <v>0.37674999999999997</v>
      </c>
      <c r="U62" s="29">
        <f t="shared" si="32"/>
        <v>-1.3375807822468304</v>
      </c>
      <c r="X62">
        <f t="shared" si="19"/>
        <v>2.6022122021314087E-8</v>
      </c>
      <c r="Y62">
        <f t="shared" si="20"/>
        <v>5.709805344580214E-5</v>
      </c>
      <c r="Z62">
        <f t="shared" si="17"/>
        <v>2.5000000000000001E-4</v>
      </c>
    </row>
    <row r="63" spans="1:26" x14ac:dyDescent="0.25">
      <c r="A63">
        <v>4.5999999999999996</v>
      </c>
      <c r="B63">
        <f t="shared" si="21"/>
        <v>2.8549100491016465E-8</v>
      </c>
      <c r="C63">
        <f t="shared" si="22"/>
        <v>4.6000000000000014</v>
      </c>
      <c r="D63" s="4">
        <f t="shared" si="14"/>
        <v>15073.280000000006</v>
      </c>
      <c r="E63" s="8">
        <f t="shared" si="23"/>
        <v>0.93588439479384467</v>
      </c>
      <c r="G63">
        <f>B63</f>
        <v>2.8549100491016465E-8</v>
      </c>
      <c r="H63">
        <f t="shared" si="24"/>
        <v>451563</v>
      </c>
      <c r="I63">
        <f t="shared" si="25"/>
        <v>15073</v>
      </c>
      <c r="J63" s="8">
        <f t="shared" si="26"/>
        <v>0.93579980796530193</v>
      </c>
      <c r="L63">
        <f t="shared" si="6"/>
        <v>2.8549100491016465E-8</v>
      </c>
      <c r="M63">
        <f t="shared" si="27"/>
        <v>451563</v>
      </c>
      <c r="N63" s="8">
        <f t="shared" si="33"/>
        <v>0.40784340998033775</v>
      </c>
      <c r="O63" s="8">
        <f t="shared" si="28"/>
        <v>0.93579980796530193</v>
      </c>
      <c r="Q63" s="17" t="str">
        <f t="shared" si="29"/>
        <v>00675AC5</v>
      </c>
      <c r="R63" s="20" t="str">
        <f t="shared" si="15"/>
        <v>00000675</v>
      </c>
      <c r="S63" s="141">
        <f t="shared" si="30"/>
        <v>1653</v>
      </c>
      <c r="T63" s="29">
        <f t="shared" si="31"/>
        <v>0.41325000000000001</v>
      </c>
      <c r="U63" s="29">
        <f t="shared" si="32"/>
        <v>-1.3169244702114291</v>
      </c>
      <c r="X63">
        <f t="shared" si="19"/>
        <v>2.8549100491016465E-8</v>
      </c>
      <c r="Y63">
        <f t="shared" si="20"/>
        <v>6.2088967682803224E-5</v>
      </c>
      <c r="Z63">
        <f t="shared" si="17"/>
        <v>2.5000000000000001E-4</v>
      </c>
    </row>
    <row r="64" spans="1:26" x14ac:dyDescent="0.25">
      <c r="A64">
        <v>4.7</v>
      </c>
      <c r="B64">
        <f t="shared" si="21"/>
        <v>3.1321470946088299E-8</v>
      </c>
      <c r="C64">
        <f t="shared" si="22"/>
        <v>4.6999999999999993</v>
      </c>
      <c r="D64" s="4">
        <f t="shared" si="14"/>
        <v>15400.96</v>
      </c>
      <c r="E64" s="8">
        <f t="shared" si="23"/>
        <v>1.0403049382504237</v>
      </c>
      <c r="G64">
        <f>B64</f>
        <v>3.1321470946088299E-8</v>
      </c>
      <c r="H64">
        <f t="shared" si="24"/>
        <v>495414</v>
      </c>
      <c r="I64">
        <f t="shared" si="25"/>
        <v>15400</v>
      </c>
      <c r="J64" s="8">
        <f t="shared" si="26"/>
        <v>1.0399826037929567</v>
      </c>
      <c r="L64">
        <f t="shared" si="6"/>
        <v>3.1321470946088299E-8</v>
      </c>
      <c r="M64">
        <f t="shared" si="27"/>
        <v>495414</v>
      </c>
      <c r="N64" s="8">
        <f t="shared" si="33"/>
        <v>0.44744882798634755</v>
      </c>
      <c r="O64" s="8">
        <f t="shared" si="28"/>
        <v>1.0399826037929567</v>
      </c>
      <c r="Q64" s="17" t="str">
        <f t="shared" si="29"/>
        <v>0071642A</v>
      </c>
      <c r="R64" s="20" t="str">
        <f t="shared" si="15"/>
        <v>00000716</v>
      </c>
      <c r="S64" s="141">
        <f t="shared" si="30"/>
        <v>1814</v>
      </c>
      <c r="T64" s="29">
        <f t="shared" si="31"/>
        <v>0.45350000000000001</v>
      </c>
      <c r="U64" s="29">
        <f t="shared" si="32"/>
        <v>-1.3432887253268411</v>
      </c>
      <c r="X64">
        <f t="shared" si="19"/>
        <v>3.1321470946088299E-8</v>
      </c>
      <c r="Y64">
        <f t="shared" si="20"/>
        <v>6.7548057929533211E-5</v>
      </c>
      <c r="Z64">
        <f t="shared" si="17"/>
        <v>2.5000000000000001E-4</v>
      </c>
    </row>
    <row r="65" spans="1:26" x14ac:dyDescent="0.25">
      <c r="A65">
        <v>4.8</v>
      </c>
      <c r="B65">
        <f t="shared" si="21"/>
        <v>3.4363063121213179E-8</v>
      </c>
      <c r="C65">
        <f t="shared" si="22"/>
        <v>4.8000000000000007</v>
      </c>
      <c r="D65" s="4">
        <f t="shared" si="14"/>
        <v>15728.640000000003</v>
      </c>
      <c r="E65" s="8">
        <f t="shared" si="23"/>
        <v>1.1563761192819288</v>
      </c>
      <c r="G65">
        <f>B65</f>
        <v>3.4363063121213179E-8</v>
      </c>
      <c r="H65">
        <f t="shared" si="24"/>
        <v>543524</v>
      </c>
      <c r="I65">
        <f t="shared" si="25"/>
        <v>15728</v>
      </c>
      <c r="J65" s="8">
        <f t="shared" si="26"/>
        <v>1.1561372411692696</v>
      </c>
      <c r="L65">
        <f t="shared" si="6"/>
        <v>3.4363063121213179E-8</v>
      </c>
      <c r="M65">
        <f t="shared" si="27"/>
        <v>543524</v>
      </c>
      <c r="N65" s="8">
        <f t="shared" si="33"/>
        <v>0.49090089658841202</v>
      </c>
      <c r="O65" s="8">
        <f t="shared" si="28"/>
        <v>1.1561372411692696</v>
      </c>
      <c r="Q65" s="17" t="str">
        <f t="shared" si="29"/>
        <v>007C671C</v>
      </c>
      <c r="R65" s="20" t="str">
        <f t="shared" si="15"/>
        <v>000007C6</v>
      </c>
      <c r="S65" s="141">
        <f t="shared" si="30"/>
        <v>1990</v>
      </c>
      <c r="T65" s="29">
        <f t="shared" si="31"/>
        <v>0.4975</v>
      </c>
      <c r="U65" s="29">
        <f t="shared" si="32"/>
        <v>-1.3353090703105599</v>
      </c>
      <c r="X65">
        <f t="shared" si="19"/>
        <v>3.4363063121213179E-8</v>
      </c>
      <c r="Y65">
        <f t="shared" si="20"/>
        <v>7.3520413670980365E-5</v>
      </c>
      <c r="Z65">
        <f t="shared" si="17"/>
        <v>2.5000000000000001E-4</v>
      </c>
    </row>
    <row r="66" spans="1:26" x14ac:dyDescent="0.25">
      <c r="A66">
        <v>4.9000000000000004</v>
      </c>
      <c r="B66">
        <f t="shared" si="21"/>
        <v>3.770002082932035E-8</v>
      </c>
      <c r="C66">
        <f t="shared" si="22"/>
        <v>4.9000000000000021</v>
      </c>
      <c r="D66" s="4">
        <f t="shared" si="14"/>
        <v>16056.320000000007</v>
      </c>
      <c r="E66" s="8">
        <f t="shared" si="23"/>
        <v>1.2853978483409241</v>
      </c>
      <c r="G66">
        <f>B66</f>
        <v>3.770002082932035E-8</v>
      </c>
      <c r="H66">
        <f t="shared" si="24"/>
        <v>596304</v>
      </c>
      <c r="I66">
        <f t="shared" si="25"/>
        <v>16056</v>
      </c>
      <c r="J66" s="8">
        <f t="shared" si="26"/>
        <v>1.2852650761114033</v>
      </c>
      <c r="L66">
        <f t="shared" si="6"/>
        <v>3.770002082932035E-8</v>
      </c>
      <c r="M66">
        <f t="shared" si="27"/>
        <v>596304</v>
      </c>
      <c r="N66" s="8">
        <f t="shared" si="33"/>
        <v>0.53857082343973117</v>
      </c>
      <c r="O66" s="8">
        <f t="shared" si="28"/>
        <v>1.2852650761114033</v>
      </c>
      <c r="Q66" s="17" t="str">
        <f t="shared" si="29"/>
        <v>00887BB0</v>
      </c>
      <c r="R66" s="20" t="str">
        <f t="shared" si="15"/>
        <v>00000887</v>
      </c>
      <c r="S66" s="141">
        <f t="shared" si="30"/>
        <v>2183</v>
      </c>
      <c r="T66" s="29">
        <f t="shared" si="31"/>
        <v>0.54574999999999996</v>
      </c>
      <c r="U66" s="29">
        <f t="shared" si="32"/>
        <v>-1.3241794135235143</v>
      </c>
      <c r="X66">
        <f t="shared" si="19"/>
        <v>3.770002082932035E-8</v>
      </c>
      <c r="Y66">
        <f t="shared" si="20"/>
        <v>8.0055569915206192E-5</v>
      </c>
      <c r="Z66">
        <f t="shared" si="17"/>
        <v>2.5000000000000001E-4</v>
      </c>
    </row>
    <row r="67" spans="1:26" x14ac:dyDescent="0.25">
      <c r="A67">
        <v>5</v>
      </c>
      <c r="B67">
        <f t="shared" si="21"/>
        <v>4.1361026679073451E-8</v>
      </c>
      <c r="C67">
        <f t="shared" si="22"/>
        <v>5</v>
      </c>
      <c r="D67" s="4">
        <f t="shared" si="14"/>
        <v>16384</v>
      </c>
      <c r="E67" s="8">
        <f t="shared" si="23"/>
        <v>1.4288150723360338</v>
      </c>
      <c r="G67">
        <f>B67</f>
        <v>4.1361026679073451E-8</v>
      </c>
      <c r="H67">
        <f t="shared" si="24"/>
        <v>654211</v>
      </c>
      <c r="I67">
        <f t="shared" si="25"/>
        <v>16384</v>
      </c>
      <c r="J67" s="8">
        <f t="shared" si="26"/>
        <v>1.4288150723360338</v>
      </c>
      <c r="L67">
        <f t="shared" si="6"/>
        <v>4.1361026679073451E-8</v>
      </c>
      <c r="M67">
        <f t="shared" si="27"/>
        <v>654211</v>
      </c>
      <c r="N67" s="8">
        <f t="shared" si="33"/>
        <v>0.59087136254885086</v>
      </c>
      <c r="O67" s="8">
        <f t="shared" si="28"/>
        <v>1.4288150723360338</v>
      </c>
      <c r="Q67" s="17" t="str">
        <f t="shared" si="29"/>
        <v>0095BCAD</v>
      </c>
      <c r="R67" s="20" t="str">
        <f t="shared" si="15"/>
        <v>0000095B</v>
      </c>
      <c r="S67" s="141">
        <f t="shared" si="30"/>
        <v>2395</v>
      </c>
      <c r="T67" s="29">
        <f t="shared" si="31"/>
        <v>0.59875</v>
      </c>
      <c r="U67" s="29">
        <f t="shared" si="32"/>
        <v>-1.3245622009121596</v>
      </c>
      <c r="X67">
        <f t="shared" si="19"/>
        <v>4.1361026679073451E-8</v>
      </c>
      <c r="Y67">
        <f t="shared" si="20"/>
        <v>8.7207951192384874E-5</v>
      </c>
      <c r="Z67">
        <f t="shared" si="17"/>
        <v>2.5000000000000001E-4</v>
      </c>
    </row>
    <row r="68" spans="1:26" x14ac:dyDescent="0.25">
      <c r="A68">
        <v>5.0999999999999996</v>
      </c>
      <c r="B68">
        <f t="shared" si="21"/>
        <v>4.5377548614417218E-8</v>
      </c>
      <c r="C68">
        <f t="shared" si="22"/>
        <v>5.0999999999999979</v>
      </c>
      <c r="D68" s="4">
        <f t="shared" si="14"/>
        <v>16711.679999999993</v>
      </c>
      <c r="E68" s="8">
        <f t="shared" si="23"/>
        <v>1.5882339569570827</v>
      </c>
      <c r="G68">
        <f>B68</f>
        <v>4.5377548614417218E-8</v>
      </c>
      <c r="H68">
        <f t="shared" si="24"/>
        <v>717741</v>
      </c>
      <c r="I68">
        <f t="shared" si="25"/>
        <v>16711</v>
      </c>
      <c r="J68" s="8">
        <f t="shared" si="26"/>
        <v>1.5878853646032665</v>
      </c>
      <c r="L68">
        <f t="shared" si="6"/>
        <v>4.5377548614417218E-8</v>
      </c>
      <c r="M68">
        <f t="shared" si="27"/>
        <v>717741</v>
      </c>
      <c r="N68" s="8">
        <f t="shared" si="33"/>
        <v>0.64825049200819729</v>
      </c>
      <c r="O68" s="8">
        <f t="shared" si="28"/>
        <v>1.5878853646032665</v>
      </c>
      <c r="Q68" s="17" t="str">
        <f t="shared" si="29"/>
        <v>00A44723</v>
      </c>
      <c r="R68" s="20" t="str">
        <f t="shared" si="15"/>
        <v>00000A44</v>
      </c>
      <c r="S68" s="141">
        <f t="shared" si="30"/>
        <v>2628</v>
      </c>
      <c r="T68" s="29">
        <f t="shared" si="31"/>
        <v>0.65700000000000003</v>
      </c>
      <c r="U68" s="29">
        <f t="shared" si="32"/>
        <v>-1.340663427499063</v>
      </c>
      <c r="X68">
        <f t="shared" si="19"/>
        <v>4.5377548614417218E-8</v>
      </c>
      <c r="Y68">
        <f t="shared" si="20"/>
        <v>9.5037360514148392E-5</v>
      </c>
      <c r="Z68">
        <f t="shared" si="17"/>
        <v>2.5000000000000001E-4</v>
      </c>
    </row>
    <row r="69" spans="1:26" x14ac:dyDescent="0.25">
      <c r="A69">
        <v>5.2</v>
      </c>
      <c r="B69">
        <f t="shared" si="21"/>
        <v>4.978411039529671E-8</v>
      </c>
      <c r="C69">
        <f t="shared" si="22"/>
        <v>5.1999999999999993</v>
      </c>
      <c r="D69" s="4">
        <f t="shared" si="14"/>
        <v>17039.359999999997</v>
      </c>
      <c r="E69" s="8">
        <f t="shared" si="23"/>
        <v>1.7654398745300421</v>
      </c>
      <c r="G69">
        <f>B69</f>
        <v>4.978411039529671E-8</v>
      </c>
      <c r="H69">
        <f t="shared" si="24"/>
        <v>787440</v>
      </c>
      <c r="I69">
        <f t="shared" si="25"/>
        <v>17039</v>
      </c>
      <c r="J69" s="8">
        <f t="shared" si="26"/>
        <v>1.7652347241482915</v>
      </c>
      <c r="L69">
        <f t="shared" si="6"/>
        <v>4.978411039529671E-8</v>
      </c>
      <c r="M69">
        <f t="shared" si="27"/>
        <v>787440</v>
      </c>
      <c r="N69" s="8">
        <f t="shared" si="33"/>
        <v>0.71120134899209453</v>
      </c>
      <c r="O69" s="8">
        <f t="shared" si="28"/>
        <v>1.7652347241482915</v>
      </c>
      <c r="Q69" s="17" t="str">
        <f t="shared" si="29"/>
        <v>00B43B10</v>
      </c>
      <c r="R69" s="20" t="str">
        <f t="shared" si="15"/>
        <v>00000B43</v>
      </c>
      <c r="S69" s="141">
        <f t="shared" si="30"/>
        <v>2883</v>
      </c>
      <c r="T69" s="29">
        <f t="shared" si="31"/>
        <v>0.72075</v>
      </c>
      <c r="U69" s="29">
        <f t="shared" si="32"/>
        <v>-1.3336557858095484</v>
      </c>
      <c r="X69">
        <f t="shared" si="19"/>
        <v>4.978411039529671E-8</v>
      </c>
      <c r="Y69">
        <f t="shared" si="20"/>
        <v>1.0360951787684764E-4</v>
      </c>
      <c r="Z69">
        <f t="shared" si="17"/>
        <v>2.5000000000000001E-4</v>
      </c>
    </row>
    <row r="70" spans="1:26" x14ac:dyDescent="0.25">
      <c r="A70">
        <v>5.3</v>
      </c>
      <c r="B70">
        <f t="shared" si="21"/>
        <v>5.4618588344449312E-8</v>
      </c>
      <c r="C70">
        <f t="shared" si="22"/>
        <v>5.3000000000000007</v>
      </c>
      <c r="D70" s="4">
        <f t="shared" si="14"/>
        <v>17367.040000000005</v>
      </c>
      <c r="E70" s="8">
        <f t="shared" si="23"/>
        <v>1.9624173988523255</v>
      </c>
      <c r="G70">
        <f>B70</f>
        <v>5.4618588344449312E-8</v>
      </c>
      <c r="H70">
        <f t="shared" si="24"/>
        <v>863907</v>
      </c>
      <c r="I70">
        <f t="shared" si="25"/>
        <v>17367</v>
      </c>
      <c r="J70" s="8">
        <f t="shared" si="26"/>
        <v>1.9623920597803579</v>
      </c>
      <c r="L70">
        <f t="shared" si="6"/>
        <v>5.4618588344449312E-8</v>
      </c>
      <c r="M70">
        <f t="shared" si="27"/>
        <v>863907</v>
      </c>
      <c r="N70" s="8">
        <f t="shared" si="33"/>
        <v>0.78026493930167806</v>
      </c>
      <c r="O70" s="8">
        <f t="shared" si="28"/>
        <v>1.9623920597803579</v>
      </c>
      <c r="Q70" s="17" t="str">
        <f t="shared" si="29"/>
        <v>00C5BB8D</v>
      </c>
      <c r="R70" s="20" t="str">
        <f t="shared" si="15"/>
        <v>00000C5B</v>
      </c>
      <c r="S70" s="141">
        <f t="shared" si="30"/>
        <v>3163</v>
      </c>
      <c r="T70" s="29">
        <f t="shared" si="31"/>
        <v>0.79074999999999995</v>
      </c>
      <c r="U70" s="29">
        <f t="shared" si="32"/>
        <v>-1.3348136209299879</v>
      </c>
      <c r="X70">
        <f t="shared" si="19"/>
        <v>5.4618588344449312E-8</v>
      </c>
      <c r="Y70">
        <f t="shared" si="20"/>
        <v>1.1299665336478323E-4</v>
      </c>
      <c r="Z70">
        <f t="shared" si="17"/>
        <v>2.5000000000000001E-4</v>
      </c>
    </row>
    <row r="71" spans="1:26" x14ac:dyDescent="0.25">
      <c r="A71">
        <v>5.4</v>
      </c>
      <c r="B71">
        <f t="shared" si="21"/>
        <v>5.9922536910938484E-8</v>
      </c>
      <c r="C71">
        <f t="shared" si="22"/>
        <v>5.3999999999999986</v>
      </c>
      <c r="D71" s="4">
        <f t="shared" si="14"/>
        <v>17694.719999999998</v>
      </c>
      <c r="E71" s="8">
        <f t="shared" si="23"/>
        <v>2.1813725309356475</v>
      </c>
      <c r="G71">
        <f>B71</f>
        <v>5.9922536910938484E-8</v>
      </c>
      <c r="H71">
        <f t="shared" si="24"/>
        <v>947800</v>
      </c>
      <c r="I71">
        <f t="shared" si="25"/>
        <v>17694</v>
      </c>
      <c r="J71" s="8">
        <f t="shared" si="26"/>
        <v>2.1808655939248411</v>
      </c>
      <c r="L71">
        <f t="shared" si="6"/>
        <v>5.9922536910938484E-8</v>
      </c>
      <c r="M71">
        <f t="shared" si="27"/>
        <v>947800</v>
      </c>
      <c r="N71" s="8">
        <f t="shared" si="33"/>
        <v>0.85603555645472307</v>
      </c>
      <c r="O71" s="8">
        <f t="shared" si="28"/>
        <v>2.1808655939248411</v>
      </c>
      <c r="Q71" s="17" t="str">
        <f t="shared" si="29"/>
        <v>00D8EF28</v>
      </c>
      <c r="R71" s="20" t="str">
        <f t="shared" si="15"/>
        <v>00000D8E</v>
      </c>
      <c r="S71" s="141">
        <f t="shared" si="30"/>
        <v>3470</v>
      </c>
      <c r="T71" s="29">
        <f t="shared" si="31"/>
        <v>0.86750000000000005</v>
      </c>
      <c r="U71" s="29">
        <f t="shared" si="32"/>
        <v>-1.3303402418757293</v>
      </c>
      <c r="X71">
        <f t="shared" si="19"/>
        <v>5.9922536910938484E-8</v>
      </c>
      <c r="Y71">
        <f t="shared" si="20"/>
        <v>1.2327816043066224E-4</v>
      </c>
      <c r="Z71">
        <f t="shared" si="17"/>
        <v>2.5000000000000001E-4</v>
      </c>
    </row>
    <row r="72" spans="1:26" x14ac:dyDescent="0.25">
      <c r="A72">
        <v>5.5</v>
      </c>
      <c r="B72">
        <f t="shared" si="21"/>
        <v>6.574154584878993E-8</v>
      </c>
      <c r="C72">
        <f t="shared" si="22"/>
        <v>5.5</v>
      </c>
      <c r="D72" s="4">
        <f t="shared" si="14"/>
        <v>18022.400000000001</v>
      </c>
      <c r="E72" s="8">
        <f t="shared" si="23"/>
        <v>2.4247574045681826</v>
      </c>
      <c r="G72">
        <f>B72</f>
        <v>6.574154584878993E-8</v>
      </c>
      <c r="H72">
        <f t="shared" si="24"/>
        <v>1039840</v>
      </c>
      <c r="I72">
        <f t="shared" si="25"/>
        <v>18022</v>
      </c>
      <c r="J72" s="8">
        <f t="shared" si="26"/>
        <v>2.424444333900813</v>
      </c>
      <c r="L72">
        <f t="shared" si="6"/>
        <v>6.574154584878993E-8</v>
      </c>
      <c r="M72">
        <f t="shared" si="27"/>
        <v>1039840</v>
      </c>
      <c r="N72" s="8">
        <f t="shared" si="33"/>
        <v>0.9391643944121959</v>
      </c>
      <c r="O72" s="8">
        <f t="shared" si="28"/>
        <v>2.424444333900813</v>
      </c>
      <c r="Q72" s="17" t="str">
        <f t="shared" si="29"/>
        <v>00EE0020</v>
      </c>
      <c r="R72" s="20" t="str">
        <f t="shared" si="15"/>
        <v>00000EE0</v>
      </c>
      <c r="S72" s="141">
        <f t="shared" si="30"/>
        <v>3808</v>
      </c>
      <c r="T72" s="29">
        <f t="shared" si="31"/>
        <v>0.95199999999999996</v>
      </c>
      <c r="U72" s="29">
        <f t="shared" si="32"/>
        <v>-1.3574288544908404</v>
      </c>
      <c r="X72">
        <f t="shared" si="19"/>
        <v>6.574154584878993E-8</v>
      </c>
      <c r="Y72">
        <f t="shared" si="20"/>
        <v>1.3454131550560315E-4</v>
      </c>
      <c r="Z72">
        <f t="shared" si="17"/>
        <v>2.5000000000000001E-4</v>
      </c>
    </row>
    <row r="73" spans="1:26" x14ac:dyDescent="0.25">
      <c r="A73">
        <v>5.6</v>
      </c>
      <c r="B73">
        <f t="shared" si="21"/>
        <v>7.212563208083407E-8</v>
      </c>
      <c r="C73">
        <f t="shared" si="22"/>
        <v>5.6000000000000014</v>
      </c>
      <c r="D73" s="4">
        <f t="shared" si="14"/>
        <v>18350.080000000005</v>
      </c>
      <c r="E73" s="8">
        <f t="shared" si="23"/>
        <v>2.6952977483797231</v>
      </c>
      <c r="G73">
        <f>B73</f>
        <v>7.212563208083407E-8</v>
      </c>
      <c r="H73">
        <f t="shared" si="24"/>
        <v>1140818</v>
      </c>
      <c r="I73">
        <f t="shared" si="25"/>
        <v>18350</v>
      </c>
      <c r="J73" s="8">
        <f t="shared" si="26"/>
        <v>2.6952281445301778</v>
      </c>
      <c r="L73">
        <f t="shared" si="6"/>
        <v>7.212563208083407E-8</v>
      </c>
      <c r="M73">
        <f t="shared" si="27"/>
        <v>1140818</v>
      </c>
      <c r="N73" s="8">
        <f t="shared" si="33"/>
        <v>1.0303658698497196</v>
      </c>
      <c r="O73" s="8">
        <f t="shared" si="28"/>
        <v>2.6952281445301778</v>
      </c>
      <c r="Q73" s="17" t="str">
        <f t="shared" si="29"/>
        <v>01051CCE</v>
      </c>
      <c r="R73" s="20" t="str">
        <f t="shared" si="15"/>
        <v>00001051</v>
      </c>
      <c r="S73" s="141">
        <f t="shared" si="30"/>
        <v>4177</v>
      </c>
      <c r="T73" s="29">
        <f t="shared" si="31"/>
        <v>1.0442499999999999</v>
      </c>
      <c r="U73" s="29">
        <f t="shared" si="32"/>
        <v>-1.3384771949407746</v>
      </c>
      <c r="X73">
        <f t="shared" si="19"/>
        <v>7.212563208083407E-8</v>
      </c>
      <c r="Y73">
        <f t="shared" si="20"/>
        <v>1.4688207072556208E-4</v>
      </c>
      <c r="Z73">
        <f t="shared" si="17"/>
        <v>2.4999999999999995E-4</v>
      </c>
    </row>
    <row r="74" spans="1:26" x14ac:dyDescent="0.25">
      <c r="A74">
        <v>5.7</v>
      </c>
      <c r="B74">
        <f t="shared" si="21"/>
        <v>7.9129669615999375E-8</v>
      </c>
      <c r="C74">
        <f t="shared" si="22"/>
        <v>5.6999999999999993</v>
      </c>
      <c r="D74" s="4">
        <f t="shared" si="14"/>
        <v>18677.759999999998</v>
      </c>
      <c r="E74" s="8">
        <f t="shared" si="23"/>
        <v>2.9960234119645945</v>
      </c>
      <c r="G74">
        <f>B74</f>
        <v>7.9129669615999375E-8</v>
      </c>
      <c r="H74">
        <f t="shared" si="24"/>
        <v>1251601</v>
      </c>
      <c r="I74">
        <f t="shared" si="25"/>
        <v>18677</v>
      </c>
      <c r="J74" s="8">
        <f t="shared" si="26"/>
        <v>2.9952884791236078</v>
      </c>
      <c r="L74">
        <f t="shared" si="6"/>
        <v>7.9129669615999375E-8</v>
      </c>
      <c r="M74">
        <f t="shared" si="27"/>
        <v>1251601</v>
      </c>
      <c r="N74" s="8">
        <f t="shared" si="33"/>
        <v>1.1304230412474023</v>
      </c>
      <c r="O74" s="8">
        <f t="shared" si="28"/>
        <v>2.9952884791236078</v>
      </c>
      <c r="Q74" s="17" t="str">
        <f t="shared" si="29"/>
        <v>011E77FF</v>
      </c>
      <c r="R74" s="20" t="str">
        <f t="shared" si="15"/>
        <v>000011E7</v>
      </c>
      <c r="S74" s="141">
        <f t="shared" si="30"/>
        <v>4583</v>
      </c>
      <c r="T74" s="29">
        <f t="shared" si="31"/>
        <v>1.14575</v>
      </c>
      <c r="U74" s="29">
        <f t="shared" si="32"/>
        <v>-1.346730540679643</v>
      </c>
      <c r="X74">
        <f t="shared" si="19"/>
        <v>7.9129669615999375E-8</v>
      </c>
      <c r="Y74">
        <f t="shared" si="20"/>
        <v>1.6040592726133084E-4</v>
      </c>
      <c r="Z74">
        <f t="shared" si="17"/>
        <v>2.5000000000000001E-4</v>
      </c>
    </row>
    <row r="75" spans="1:26" x14ac:dyDescent="0.25">
      <c r="A75">
        <v>5.8</v>
      </c>
      <c r="B75">
        <f t="shared" si="21"/>
        <v>8.6813861215382053E-8</v>
      </c>
      <c r="C75">
        <f t="shared" si="22"/>
        <v>5.8000000000000007</v>
      </c>
      <c r="D75" s="4">
        <f t="shared" si="14"/>
        <v>19005.440000000002</v>
      </c>
      <c r="E75" s="8">
        <f t="shared" si="23"/>
        <v>3.3303022979320267</v>
      </c>
      <c r="G75">
        <f>B75</f>
        <v>8.6813861215382053E-8</v>
      </c>
      <c r="H75">
        <f t="shared" si="24"/>
        <v>1373143</v>
      </c>
      <c r="I75">
        <f t="shared" si="25"/>
        <v>19005</v>
      </c>
      <c r="J75" s="8">
        <f t="shared" si="26"/>
        <v>3.329829312654045</v>
      </c>
      <c r="L75">
        <f t="shared" si="6"/>
        <v>8.6813861215382053E-8</v>
      </c>
      <c r="M75">
        <f t="shared" si="27"/>
        <v>1373143</v>
      </c>
      <c r="N75" s="8">
        <f t="shared" si="33"/>
        <v>1.2401975438878539</v>
      </c>
      <c r="O75" s="8">
        <f t="shared" si="28"/>
        <v>3.329829312654045</v>
      </c>
      <c r="Q75" s="17" t="str">
        <f t="shared" si="29"/>
        <v>013A4999</v>
      </c>
      <c r="R75" s="20" t="str">
        <f t="shared" si="15"/>
        <v>000013A4</v>
      </c>
      <c r="S75" s="141">
        <f t="shared" si="30"/>
        <v>5028</v>
      </c>
      <c r="T75" s="29">
        <f t="shared" si="31"/>
        <v>1.2569999999999999</v>
      </c>
      <c r="U75" s="29">
        <f t="shared" si="32"/>
        <v>-1.3457050006533735</v>
      </c>
      <c r="X75">
        <f t="shared" si="19"/>
        <v>8.6813861215382053E-8</v>
      </c>
      <c r="Y75">
        <f t="shared" si="20"/>
        <v>1.7522889751208213E-4</v>
      </c>
      <c r="Z75">
        <f t="shared" si="17"/>
        <v>2.5000000000000001E-4</v>
      </c>
    </row>
    <row r="76" spans="1:26" x14ac:dyDescent="0.25">
      <c r="A76">
        <v>5.9</v>
      </c>
      <c r="B76">
        <f t="shared" si="21"/>
        <v>9.5244255861265074E-8</v>
      </c>
      <c r="C76">
        <f t="shared" si="22"/>
        <v>5.9000000000000021</v>
      </c>
      <c r="D76" s="4">
        <f t="shared" si="14"/>
        <v>19333.120000000006</v>
      </c>
      <c r="E76" s="8">
        <f t="shared" si="23"/>
        <v>3.7018780798974591</v>
      </c>
      <c r="G76">
        <f>B76</f>
        <v>9.5244255861265074E-8</v>
      </c>
      <c r="H76">
        <f t="shared" si="24"/>
        <v>1506487</v>
      </c>
      <c r="I76">
        <f t="shared" si="25"/>
        <v>19333</v>
      </c>
      <c r="J76" s="8">
        <f t="shared" si="26"/>
        <v>3.7017346838840353</v>
      </c>
      <c r="L76">
        <f t="shared" si="6"/>
        <v>9.5244255861265074E-8</v>
      </c>
      <c r="M76">
        <f t="shared" si="27"/>
        <v>1506487</v>
      </c>
      <c r="N76" s="8">
        <f t="shared" si="33"/>
        <v>1.3606313962194623</v>
      </c>
      <c r="O76" s="8">
        <f t="shared" si="28"/>
        <v>3.7017346838840353</v>
      </c>
      <c r="Q76" s="17" t="str">
        <f t="shared" si="29"/>
        <v>0158CEB9</v>
      </c>
      <c r="R76" s="20" t="str">
        <f t="shared" si="15"/>
        <v>0000158C</v>
      </c>
      <c r="S76" s="141">
        <f t="shared" si="30"/>
        <v>5516</v>
      </c>
      <c r="T76" s="29">
        <f t="shared" si="31"/>
        <v>1.379</v>
      </c>
      <c r="U76" s="29">
        <f t="shared" si="32"/>
        <v>-1.3409543930534138</v>
      </c>
      <c r="X76">
        <f t="shared" si="19"/>
        <v>9.5244255861265074E-8</v>
      </c>
      <c r="Y76">
        <f t="shared" si="20"/>
        <v>1.9147856527541637E-4</v>
      </c>
      <c r="Z76">
        <f t="shared" si="17"/>
        <v>2.5000000000000001E-4</v>
      </c>
    </row>
    <row r="77" spans="1:26" x14ac:dyDescent="0.25">
      <c r="A77">
        <v>6</v>
      </c>
      <c r="B77">
        <f t="shared" si="21"/>
        <v>1.0449331647696337E-7</v>
      </c>
      <c r="C77">
        <f t="shared" si="22"/>
        <v>6</v>
      </c>
      <c r="D77" s="4">
        <f t="shared" si="14"/>
        <v>19660.800000000003</v>
      </c>
      <c r="E77" s="8">
        <f t="shared" si="23"/>
        <v>4.1149121288282995</v>
      </c>
      <c r="G77">
        <f>B77</f>
        <v>1.0449331647696337E-7</v>
      </c>
      <c r="H77">
        <f t="shared" si="24"/>
        <v>1652781</v>
      </c>
      <c r="I77">
        <f t="shared" si="25"/>
        <v>19660</v>
      </c>
      <c r="J77" s="8">
        <f t="shared" si="26"/>
        <v>4.1138496100644195</v>
      </c>
      <c r="L77">
        <f t="shared" si="6"/>
        <v>1.0449331647696337E-7</v>
      </c>
      <c r="M77">
        <f t="shared" si="27"/>
        <v>1652781</v>
      </c>
      <c r="N77" s="8">
        <f t="shared" si="33"/>
        <v>1.4927614507626015</v>
      </c>
      <c r="O77" s="8">
        <f t="shared" si="28"/>
        <v>4.1138496100644195</v>
      </c>
      <c r="Q77" s="17" t="str">
        <f t="shared" si="29"/>
        <v>017A4AA3</v>
      </c>
      <c r="R77" s="20" t="str">
        <f t="shared" si="15"/>
        <v>000017A4</v>
      </c>
      <c r="S77" s="141">
        <f t="shared" si="30"/>
        <v>6052</v>
      </c>
      <c r="T77" s="29">
        <f t="shared" si="31"/>
        <v>1.5129999999999999</v>
      </c>
      <c r="U77" s="29">
        <f t="shared" si="32"/>
        <v>-1.3466503958431992</v>
      </c>
      <c r="X77">
        <f t="shared" si="19"/>
        <v>1.0449331647696337E-7</v>
      </c>
      <c r="Y77">
        <f t="shared" si="20"/>
        <v>2.0929525394837946E-4</v>
      </c>
      <c r="Z77">
        <f t="shared" si="17"/>
        <v>2.5000000000000001E-4</v>
      </c>
    </row>
    <row r="78" spans="1:26" x14ac:dyDescent="0.25">
      <c r="A78">
        <v>6.1</v>
      </c>
      <c r="B78">
        <f t="shared" si="21"/>
        <v>1.1464054277729349E-7</v>
      </c>
      <c r="C78">
        <f t="shared" si="22"/>
        <v>6.0999999999999979</v>
      </c>
      <c r="D78" s="4">
        <f t="shared" si="14"/>
        <v>19988.479999999996</v>
      </c>
      <c r="E78" s="8">
        <f t="shared" si="23"/>
        <v>4.5740301172877267</v>
      </c>
      <c r="G78">
        <f>B78</f>
        <v>1.1464054277729349E-7</v>
      </c>
      <c r="H78">
        <f t="shared" si="24"/>
        <v>1813280</v>
      </c>
      <c r="I78">
        <f t="shared" si="25"/>
        <v>19988</v>
      </c>
      <c r="J78" s="8">
        <f t="shared" si="26"/>
        <v>4.5733214396267199</v>
      </c>
      <c r="L78">
        <f t="shared" si="6"/>
        <v>1.1464054277729349E-7</v>
      </c>
      <c r="M78">
        <f t="shared" si="27"/>
        <v>1813280</v>
      </c>
      <c r="N78" s="8">
        <f t="shared" si="33"/>
        <v>1.637721200472906</v>
      </c>
      <c r="O78" s="8">
        <f t="shared" si="28"/>
        <v>4.5733214396267199</v>
      </c>
      <c r="Q78" s="17" t="str">
        <f t="shared" si="29"/>
        <v>019F06E0</v>
      </c>
      <c r="R78" s="20" t="str">
        <f t="shared" si="15"/>
        <v>000019F0</v>
      </c>
      <c r="S78" s="141">
        <f t="shared" si="30"/>
        <v>6640</v>
      </c>
      <c r="T78" s="29">
        <f t="shared" si="31"/>
        <v>1.66</v>
      </c>
      <c r="U78" s="29">
        <f t="shared" si="32"/>
        <v>-1.3511633138604331</v>
      </c>
      <c r="X78">
        <f t="shared" si="19"/>
        <v>1.1464054277729349E-7</v>
      </c>
      <c r="Y78">
        <f t="shared" si="20"/>
        <v>2.288333138531658E-4</v>
      </c>
      <c r="Z78">
        <f t="shared" si="17"/>
        <v>2.5000000000000001E-4</v>
      </c>
    </row>
    <row r="79" spans="1:26" x14ac:dyDescent="0.25">
      <c r="A79">
        <v>6.2</v>
      </c>
      <c r="B79">
        <f t="shared" si="21"/>
        <v>1.2577315460333627E-7</v>
      </c>
      <c r="C79">
        <f t="shared" si="22"/>
        <v>6.1999999999999993</v>
      </c>
      <c r="D79" s="4">
        <f t="shared" si="14"/>
        <v>20316.16</v>
      </c>
      <c r="E79" s="8">
        <f t="shared" si="23"/>
        <v>5.0843738235092326</v>
      </c>
      <c r="G79">
        <f>B79</f>
        <v>1.2577315460333627E-7</v>
      </c>
      <c r="H79">
        <f t="shared" si="24"/>
        <v>1989366</v>
      </c>
      <c r="I79">
        <f t="shared" si="25"/>
        <v>20316</v>
      </c>
      <c r="J79" s="8">
        <f t="shared" si="26"/>
        <v>5.0841112273479361</v>
      </c>
      <c r="L79">
        <f t="shared" si="6"/>
        <v>1.2577315460333627E-7</v>
      </c>
      <c r="M79">
        <f t="shared" si="27"/>
        <v>1989366</v>
      </c>
      <c r="N79" s="8">
        <f t="shared" si="33"/>
        <v>1.7967588423740311</v>
      </c>
      <c r="O79" s="8">
        <f t="shared" si="28"/>
        <v>5.0841112273479361</v>
      </c>
      <c r="Q79" s="17" t="str">
        <f t="shared" si="29"/>
        <v>01C7546A</v>
      </c>
      <c r="R79" s="20" t="str">
        <f t="shared" si="15"/>
        <v>00001C75</v>
      </c>
      <c r="S79" s="141">
        <f t="shared" si="30"/>
        <v>7285</v>
      </c>
      <c r="T79" s="29">
        <f t="shared" si="31"/>
        <v>1.82125</v>
      </c>
      <c r="U79" s="29">
        <f t="shared" si="32"/>
        <v>-1.3538473062381244</v>
      </c>
      <c r="X79">
        <f t="shared" si="19"/>
        <v>1.2577315460333627E-7</v>
      </c>
      <c r="Y79">
        <f t="shared" si="20"/>
        <v>2.5026254092846447E-4</v>
      </c>
      <c r="Z79">
        <f t="shared" si="17"/>
        <v>2.5000000000000001E-4</v>
      </c>
    </row>
    <row r="80" spans="1:26" x14ac:dyDescent="0.25">
      <c r="A80">
        <v>6.3</v>
      </c>
      <c r="B80">
        <f t="shared" si="21"/>
        <v>1.3798684161505866E-7</v>
      </c>
      <c r="C80">
        <f t="shared" si="22"/>
        <v>6.3000000000000007</v>
      </c>
      <c r="D80" s="4">
        <f t="shared" si="14"/>
        <v>20643.840000000004</v>
      </c>
      <c r="E80" s="8">
        <f t="shared" si="23"/>
        <v>5.6516587154687894</v>
      </c>
      <c r="G80">
        <f>B80</f>
        <v>1.3798684161505866E-7</v>
      </c>
      <c r="H80">
        <f t="shared" si="24"/>
        <v>2182551</v>
      </c>
      <c r="I80">
        <f t="shared" si="25"/>
        <v>20643</v>
      </c>
      <c r="J80" s="8">
        <f t="shared" si="26"/>
        <v>5.6501264342921953</v>
      </c>
      <c r="L80">
        <f t="shared" si="6"/>
        <v>1.3798684161505866E-7</v>
      </c>
      <c r="M80">
        <f t="shared" si="27"/>
        <v>2182551</v>
      </c>
      <c r="N80" s="8">
        <f t="shared" si="33"/>
        <v>1.9712399871025663</v>
      </c>
      <c r="O80" s="8">
        <f t="shared" si="28"/>
        <v>5.6501264342921953</v>
      </c>
      <c r="Q80" s="17" t="str">
        <f t="shared" si="29"/>
        <v>01F38BD9</v>
      </c>
      <c r="R80" s="20" t="str">
        <f t="shared" si="15"/>
        <v>00001F38</v>
      </c>
      <c r="S80" s="141">
        <f t="shared" si="30"/>
        <v>7992</v>
      </c>
      <c r="T80" s="29">
        <f t="shared" si="31"/>
        <v>1.998</v>
      </c>
      <c r="U80" s="29">
        <f t="shared" si="32"/>
        <v>-1.3483696115319921</v>
      </c>
      <c r="X80">
        <f t="shared" si="19"/>
        <v>1.3798684161505866E-7</v>
      </c>
      <c r="Y80">
        <f t="shared" si="20"/>
        <v>2.7376974029389827E-4</v>
      </c>
      <c r="Z80">
        <f t="shared" si="17"/>
        <v>2.5000000000000001E-4</v>
      </c>
    </row>
    <row r="81" spans="1:26" x14ac:dyDescent="0.25">
      <c r="A81">
        <v>6.4</v>
      </c>
      <c r="B81">
        <f t="shared" ref="B81:B113" si="34">EXP((A81/_c1)-(_c2/_c1))</f>
        <v>1.5138658578572527E-7</v>
      </c>
      <c r="C81">
        <f t="shared" ref="C81:C113" si="35">_c1*LN(B81)+_c2</f>
        <v>6.3999999999999986</v>
      </c>
      <c r="D81" s="4">
        <f t="shared" si="14"/>
        <v>20971.519999999997</v>
      </c>
      <c r="E81" s="8">
        <f t="shared" ref="E81:E118" si="36">d1_*EXP(d2_*C81)</f>
        <v>6.2822379598533056</v>
      </c>
      <c r="G81">
        <f>B81</f>
        <v>1.5138658578572527E-7</v>
      </c>
      <c r="H81">
        <f t="shared" ref="H81:H113" si="37">INT((G1_)*G81)</f>
        <v>2394496</v>
      </c>
      <c r="I81">
        <f t="shared" ref="I81:I113" si="38">INT(m*LN(H81)+b)</f>
        <v>20971</v>
      </c>
      <c r="J81" s="8">
        <f t="shared" ref="J81:J113" si="39">d1_*EXP(d2_*I81/3276.8)</f>
        <v>6.2811835161241047</v>
      </c>
      <c r="L81">
        <f t="shared" si="6"/>
        <v>1.5138658578572527E-7</v>
      </c>
      <c r="M81">
        <f t="shared" ref="M81:M113" si="40">INT((G1_)*L81)</f>
        <v>2394496</v>
      </c>
      <c r="N81" s="8">
        <f t="shared" si="33"/>
        <v>2.1626648193591564</v>
      </c>
      <c r="O81" s="8">
        <f t="shared" ref="O81:O118" si="41">d1_*EXP(d2_*I81/3276.8)</f>
        <v>6.2811835161241047</v>
      </c>
      <c r="Q81" s="17" t="str">
        <f t="shared" ref="Q81:Q118" si="42">DEC2HEX(M81*N,8)</f>
        <v>02240E80</v>
      </c>
      <c r="R81" s="20" t="str">
        <f t="shared" si="15"/>
        <v>00002240</v>
      </c>
      <c r="S81" s="141">
        <f t="shared" ref="S81:S118" si="43">INT(INT(M81*N)/D)</f>
        <v>8768</v>
      </c>
      <c r="T81" s="29">
        <f t="shared" ref="T81:T118" si="44">INT(INT(M81*N)/D)/4000</f>
        <v>2.1920000000000002</v>
      </c>
      <c r="U81" s="29">
        <f t="shared" ref="U81:U113" si="45">200*(N81-T81)/(N81+T81)</f>
        <v>-1.3472991312870215</v>
      </c>
      <c r="X81">
        <f t="shared" si="19"/>
        <v>1.5138658578572527E-7</v>
      </c>
      <c r="Y81">
        <f t="shared" si="20"/>
        <v>2.9956044959322483E-4</v>
      </c>
      <c r="Z81">
        <f t="shared" si="17"/>
        <v>2.5000000000000001E-4</v>
      </c>
    </row>
    <row r="82" spans="1:26" x14ac:dyDescent="0.25">
      <c r="A82">
        <v>6.5</v>
      </c>
      <c r="B82">
        <f t="shared" si="34"/>
        <v>1.6608756376780276E-7</v>
      </c>
      <c r="C82">
        <f t="shared" si="35"/>
        <v>6.5</v>
      </c>
      <c r="D82" s="4">
        <f t="shared" ref="D82:D118" si="46">C82*3276.8</f>
        <v>21299.200000000001</v>
      </c>
      <c r="E82" s="8">
        <f t="shared" si="36"/>
        <v>6.9831735727779733</v>
      </c>
      <c r="G82">
        <f>B82</f>
        <v>1.6608756376780276E-7</v>
      </c>
      <c r="H82">
        <f t="shared" si="37"/>
        <v>2627023</v>
      </c>
      <c r="I82">
        <f t="shared" si="38"/>
        <v>21299</v>
      </c>
      <c r="J82" s="8">
        <f t="shared" si="39"/>
        <v>6.9827227447117313</v>
      </c>
      <c r="L82">
        <f t="shared" ref="L82:L83" si="47">G82</f>
        <v>1.6608756376780276E-7</v>
      </c>
      <c r="M82">
        <f t="shared" si="40"/>
        <v>2627023</v>
      </c>
      <c r="N82" s="8">
        <f t="shared" si="33"/>
        <v>2.3726789360881577</v>
      </c>
      <c r="O82" s="8">
        <f t="shared" si="41"/>
        <v>6.9827227447117313</v>
      </c>
      <c r="Q82" s="17" t="str">
        <f t="shared" si="42"/>
        <v>02594721</v>
      </c>
      <c r="R82" s="20" t="str">
        <f t="shared" ref="R82:R118" si="48">DEC2HEX(INT(INT(M82*N)/D),8)</f>
        <v>00002594</v>
      </c>
      <c r="S82" s="141">
        <f t="shared" si="43"/>
        <v>9620</v>
      </c>
      <c r="T82" s="29">
        <f t="shared" si="44"/>
        <v>2.4049999999999998</v>
      </c>
      <c r="U82" s="29">
        <f t="shared" si="45"/>
        <v>-1.3530027590470846</v>
      </c>
      <c r="X82">
        <f t="shared" si="19"/>
        <v>1.6608756376780276E-7</v>
      </c>
      <c r="Y82">
        <f t="shared" si="20"/>
        <v>3.2786083856567254E-4</v>
      </c>
      <c r="Z82">
        <f t="shared" ref="Z82:Z102" si="49">T82/S82</f>
        <v>2.5000000000000001E-4</v>
      </c>
    </row>
    <row r="83" spans="1:26" x14ac:dyDescent="0.25">
      <c r="A83">
        <v>6.6</v>
      </c>
      <c r="B83">
        <f t="shared" si="34"/>
        <v>1.8221613688658162E-7</v>
      </c>
      <c r="C83">
        <f t="shared" si="35"/>
        <v>6.5999999999999979</v>
      </c>
      <c r="D83" s="4">
        <f t="shared" si="46"/>
        <v>21626.879999999994</v>
      </c>
      <c r="E83" s="8">
        <f t="shared" si="36"/>
        <v>7.7623155090870206</v>
      </c>
      <c r="G83">
        <f>B83</f>
        <v>1.8221613688658162E-7</v>
      </c>
      <c r="H83">
        <f t="shared" si="37"/>
        <v>2882130</v>
      </c>
      <c r="I83">
        <f t="shared" si="38"/>
        <v>21626</v>
      </c>
      <c r="J83" s="8">
        <f t="shared" si="39"/>
        <v>7.7601107841634382</v>
      </c>
      <c r="L83">
        <f t="shared" si="47"/>
        <v>1.8221613688658162E-7</v>
      </c>
      <c r="M83">
        <f t="shared" si="40"/>
        <v>2882130</v>
      </c>
      <c r="N83" s="8">
        <f t="shared" ref="N83:N115" si="50">M83*H1_</f>
        <v>2.6030868942022063</v>
      </c>
      <c r="O83" s="8">
        <f t="shared" si="41"/>
        <v>7.7601107841634382</v>
      </c>
      <c r="Q83" s="17" t="str">
        <f t="shared" si="42"/>
        <v>0293AACE</v>
      </c>
      <c r="R83" s="20" t="str">
        <f t="shared" si="48"/>
        <v>0000293A</v>
      </c>
      <c r="S83" s="141">
        <f t="shared" si="43"/>
        <v>10554</v>
      </c>
      <c r="T83" s="29">
        <f t="shared" si="44"/>
        <v>2.6385000000000001</v>
      </c>
      <c r="U83" s="29">
        <f t="shared" si="45"/>
        <v>-1.3512360478833123</v>
      </c>
      <c r="X83">
        <f t="shared" si="19"/>
        <v>1.8221613688658162E-7</v>
      </c>
      <c r="Y83">
        <f t="shared" si="20"/>
        <v>3.589198029991854E-4</v>
      </c>
      <c r="Z83">
        <f t="shared" si="49"/>
        <v>2.5000000000000001E-4</v>
      </c>
    </row>
    <row r="84" spans="1:26" x14ac:dyDescent="0.25">
      <c r="A84">
        <v>6.7</v>
      </c>
      <c r="B84">
        <f t="shared" si="34"/>
        <v>1.9991093727094594E-7</v>
      </c>
      <c r="C84">
        <f t="shared" si="35"/>
        <v>6.6999999999999993</v>
      </c>
      <c r="D84" s="4">
        <f t="shared" si="46"/>
        <v>21954.559999999998</v>
      </c>
      <c r="E84" s="8">
        <f t="shared" si="36"/>
        <v>8.6283895759795168</v>
      </c>
      <c r="G84">
        <f>B84</f>
        <v>1.9991093727094594E-7</v>
      </c>
      <c r="H84">
        <f t="shared" si="37"/>
        <v>3162011</v>
      </c>
      <c r="I84">
        <f t="shared" si="38"/>
        <v>21954</v>
      </c>
      <c r="J84" s="8">
        <f t="shared" si="39"/>
        <v>8.6268299493178269</v>
      </c>
      <c r="L84">
        <f t="shared" ref="L84:L118" si="51">G84</f>
        <v>1.9991093727094594E-7</v>
      </c>
      <c r="M84">
        <f t="shared" si="40"/>
        <v>3162011</v>
      </c>
      <c r="N84" s="8">
        <f t="shared" si="50"/>
        <v>2.8558702742149773</v>
      </c>
      <c r="O84" s="8">
        <f t="shared" si="41"/>
        <v>8.6268299493178269</v>
      </c>
      <c r="Q84" s="17" t="str">
        <f t="shared" si="42"/>
        <v>02D3BA15</v>
      </c>
      <c r="R84" s="20" t="str">
        <f t="shared" si="48"/>
        <v>00002D3B</v>
      </c>
      <c r="S84" s="141">
        <f t="shared" si="43"/>
        <v>11579</v>
      </c>
      <c r="T84" s="29">
        <f t="shared" si="44"/>
        <v>2.8947500000000002</v>
      </c>
      <c r="U84" s="29">
        <f t="shared" si="45"/>
        <v>-1.3521924220715604</v>
      </c>
      <c r="X84">
        <f t="shared" si="19"/>
        <v>1.9991093727094594E-7</v>
      </c>
      <c r="Y84">
        <f t="shared" si="20"/>
        <v>3.9301127310132917E-4</v>
      </c>
      <c r="Z84">
        <f t="shared" si="49"/>
        <v>2.5000000000000001E-4</v>
      </c>
    </row>
    <row r="85" spans="1:26" x14ac:dyDescent="0.25">
      <c r="A85">
        <v>6.8</v>
      </c>
      <c r="B85">
        <f t="shared" si="34"/>
        <v>2.193240594570586E-7</v>
      </c>
      <c r="C85">
        <f t="shared" si="35"/>
        <v>6.8000000000000007</v>
      </c>
      <c r="D85" s="4">
        <f t="shared" si="46"/>
        <v>22282.240000000005</v>
      </c>
      <c r="E85" s="8">
        <f t="shared" si="36"/>
        <v>9.5910951555264088</v>
      </c>
      <c r="G85">
        <f>B85</f>
        <v>2.193240594570586E-7</v>
      </c>
      <c r="H85">
        <f t="shared" si="37"/>
        <v>3469070</v>
      </c>
      <c r="I85">
        <f t="shared" si="38"/>
        <v>22282</v>
      </c>
      <c r="J85" s="8">
        <f t="shared" si="39"/>
        <v>9.5903521282615305</v>
      </c>
      <c r="L85">
        <f t="shared" si="51"/>
        <v>2.193240594570586E-7</v>
      </c>
      <c r="M85">
        <f t="shared" si="40"/>
        <v>3469070</v>
      </c>
      <c r="N85" s="8">
        <f t="shared" si="50"/>
        <v>3.1332003247841174</v>
      </c>
      <c r="O85" s="8">
        <f t="shared" si="41"/>
        <v>9.5903521282615305</v>
      </c>
      <c r="Q85" s="17" t="str">
        <f t="shared" si="42"/>
        <v>031A01D2</v>
      </c>
      <c r="R85" s="20" t="str">
        <f t="shared" si="48"/>
        <v>000031A0</v>
      </c>
      <c r="S85" s="141">
        <f t="shared" si="43"/>
        <v>12704</v>
      </c>
      <c r="T85" s="29">
        <f t="shared" si="44"/>
        <v>3.1760000000000002</v>
      </c>
      <c r="U85" s="29">
        <f t="shared" si="45"/>
        <v>-1.3567385092451403</v>
      </c>
      <c r="X85">
        <f t="shared" si="19"/>
        <v>2.193240594570586E-7</v>
      </c>
      <c r="Y85">
        <f t="shared" si="20"/>
        <v>4.3043675840159724E-4</v>
      </c>
      <c r="Z85">
        <f t="shared" si="49"/>
        <v>2.5000000000000001E-4</v>
      </c>
    </row>
    <row r="86" spans="1:26" s="21" customFormat="1" x14ac:dyDescent="0.25">
      <c r="A86" s="21">
        <v>6.9</v>
      </c>
      <c r="B86" s="21">
        <f t="shared" si="34"/>
        <v>2.4062236770731375E-7</v>
      </c>
      <c r="C86" s="21">
        <f t="shared" si="35"/>
        <v>6.8999999999999986</v>
      </c>
      <c r="D86" s="22">
        <f t="shared" si="46"/>
        <v>22609.919999999998</v>
      </c>
      <c r="E86" s="23">
        <f t="shared" si="36"/>
        <v>10.661213830498484</v>
      </c>
      <c r="F86" s="72"/>
      <c r="G86" s="21">
        <f>B86</f>
        <v>2.4062236770731375E-7</v>
      </c>
      <c r="H86" s="21">
        <f t="shared" si="37"/>
        <v>3805948</v>
      </c>
      <c r="I86" s="21">
        <f t="shared" si="38"/>
        <v>22609</v>
      </c>
      <c r="J86" s="23">
        <f t="shared" si="39"/>
        <v>10.658048113224828</v>
      </c>
      <c r="L86" s="21">
        <f t="shared" si="51"/>
        <v>2.4062236770731375E-7</v>
      </c>
      <c r="M86" s="21">
        <f t="shared" si="40"/>
        <v>3805948</v>
      </c>
      <c r="N86" s="23">
        <f t="shared" si="50"/>
        <v>3.4374623486154681</v>
      </c>
      <c r="O86" s="23">
        <f t="shared" si="41"/>
        <v>10.658048113224828</v>
      </c>
      <c r="Q86" s="24" t="str">
        <f t="shared" si="42"/>
        <v>03671CC4</v>
      </c>
      <c r="R86" s="20" t="str">
        <f t="shared" si="48"/>
        <v>00003671</v>
      </c>
      <c r="S86" s="141">
        <f t="shared" si="43"/>
        <v>13937</v>
      </c>
      <c r="T86" s="29">
        <f t="shared" si="44"/>
        <v>3.4842499999999998</v>
      </c>
      <c r="U86" s="29">
        <f t="shared" si="45"/>
        <v>-1.351909730657634</v>
      </c>
      <c r="X86">
        <f t="shared" si="19"/>
        <v>2.4062236770731375E-7</v>
      </c>
      <c r="Y86">
        <f t="shared" si="20"/>
        <v>4.7152815359357685E-4</v>
      </c>
      <c r="Z86">
        <f t="shared" si="49"/>
        <v>2.5000000000000001E-4</v>
      </c>
    </row>
    <row r="87" spans="1:26" x14ac:dyDescent="0.25">
      <c r="A87">
        <v>7</v>
      </c>
      <c r="B87">
        <f t="shared" si="34"/>
        <v>2.6398893028153968E-7</v>
      </c>
      <c r="C87">
        <f t="shared" si="35"/>
        <v>7</v>
      </c>
      <c r="D87" s="4">
        <f t="shared" si="46"/>
        <v>22937.600000000002</v>
      </c>
      <c r="E87" s="8">
        <f t="shared" si="36"/>
        <v>11.850730130033229</v>
      </c>
      <c r="G87">
        <f>B87</f>
        <v>2.6398893028153968E-7</v>
      </c>
      <c r="H87">
        <f t="shared" si="37"/>
        <v>4175539</v>
      </c>
      <c r="I87">
        <f t="shared" si="38"/>
        <v>22937</v>
      </c>
      <c r="J87" s="8">
        <f t="shared" si="39"/>
        <v>11.848435057406238</v>
      </c>
      <c r="L87">
        <f t="shared" si="51"/>
        <v>2.6398893028153968E-7</v>
      </c>
      <c r="M87">
        <f t="shared" si="40"/>
        <v>4175539</v>
      </c>
      <c r="N87" s="8">
        <f t="shared" si="50"/>
        <v>3.7712701533692741</v>
      </c>
      <c r="O87" s="8">
        <f t="shared" si="41"/>
        <v>11.848435057406238</v>
      </c>
      <c r="Q87" s="17" t="str">
        <f t="shared" si="42"/>
        <v>03BBB47D</v>
      </c>
      <c r="R87" s="20" t="str">
        <f t="shared" si="48"/>
        <v>00003BBB</v>
      </c>
      <c r="S87" s="141">
        <f t="shared" si="43"/>
        <v>15291</v>
      </c>
      <c r="T87" s="29">
        <f t="shared" si="44"/>
        <v>3.8227500000000001</v>
      </c>
      <c r="U87" s="29">
        <f t="shared" si="45"/>
        <v>-1.3557995789064563</v>
      </c>
      <c r="X87">
        <f t="shared" si="19"/>
        <v>2.6398893028153968E-7</v>
      </c>
      <c r="Y87">
        <f t="shared" si="20"/>
        <v>5.1665083225940062E-4</v>
      </c>
      <c r="Z87">
        <f t="shared" si="49"/>
        <v>2.5000000000000001E-4</v>
      </c>
    </row>
    <row r="88" spans="1:26" x14ac:dyDescent="0.25">
      <c r="A88">
        <v>7.1</v>
      </c>
      <c r="B88">
        <f t="shared" si="34"/>
        <v>2.8962459298863171E-7</v>
      </c>
      <c r="C88">
        <f t="shared" si="35"/>
        <v>7.0999999999999979</v>
      </c>
      <c r="D88" s="4">
        <f t="shared" si="46"/>
        <v>23265.279999999995</v>
      </c>
      <c r="E88" s="8">
        <f t="shared" si="36"/>
        <v>13.172965747401237</v>
      </c>
      <c r="G88">
        <f>B88</f>
        <v>2.8962459298863171E-7</v>
      </c>
      <c r="H88">
        <f t="shared" si="37"/>
        <v>4581021</v>
      </c>
      <c r="I88">
        <f t="shared" si="38"/>
        <v>23265</v>
      </c>
      <c r="J88" s="8">
        <f t="shared" si="39"/>
        <v>13.171775152279416</v>
      </c>
      <c r="L88">
        <f t="shared" si="51"/>
        <v>2.8962459298863171E-7</v>
      </c>
      <c r="M88">
        <f t="shared" si="40"/>
        <v>4581021</v>
      </c>
      <c r="N88" s="8">
        <f t="shared" si="50"/>
        <v>4.1374940502909601</v>
      </c>
      <c r="O88" s="8">
        <f t="shared" si="41"/>
        <v>13.171775152279416</v>
      </c>
      <c r="Q88" s="17" t="str">
        <f t="shared" si="42"/>
        <v>04188333</v>
      </c>
      <c r="R88" s="20" t="str">
        <f t="shared" si="48"/>
        <v>00004188</v>
      </c>
      <c r="S88" s="141">
        <f t="shared" si="43"/>
        <v>16776</v>
      </c>
      <c r="T88" s="29">
        <f t="shared" si="44"/>
        <v>4.194</v>
      </c>
      <c r="U88" s="29">
        <f t="shared" si="45"/>
        <v>-1.3564421787486372</v>
      </c>
      <c r="X88">
        <f t="shared" si="19"/>
        <v>2.8962459298863171E-7</v>
      </c>
      <c r="Y88">
        <f t="shared" si="20"/>
        <v>5.6620705821727659E-4</v>
      </c>
      <c r="Z88">
        <f t="shared" si="49"/>
        <v>2.5000000000000001E-4</v>
      </c>
    </row>
    <row r="89" spans="1:26" x14ac:dyDescent="0.25">
      <c r="A89">
        <v>7.2</v>
      </c>
      <c r="B89">
        <f t="shared" si="34"/>
        <v>3.1774970554398408E-7</v>
      </c>
      <c r="C89">
        <f t="shared" si="35"/>
        <v>7.1999999999999993</v>
      </c>
      <c r="D89" s="4">
        <f t="shared" si="46"/>
        <v>23592.959999999999</v>
      </c>
      <c r="E89" s="8">
        <f t="shared" si="36"/>
        <v>14.642728733011854</v>
      </c>
      <c r="G89">
        <f>B89</f>
        <v>3.1774970554398408E-7</v>
      </c>
      <c r="H89">
        <f t="shared" si="37"/>
        <v>5025878</v>
      </c>
      <c r="I89">
        <f t="shared" si="38"/>
        <v>23593</v>
      </c>
      <c r="J89" s="8">
        <f t="shared" si="39"/>
        <v>14.642917804892413</v>
      </c>
      <c r="L89">
        <f t="shared" si="51"/>
        <v>3.1774970554398408E-7</v>
      </c>
      <c r="M89">
        <f t="shared" si="40"/>
        <v>5025878</v>
      </c>
      <c r="N89" s="8">
        <f t="shared" si="50"/>
        <v>4.5392807242071651</v>
      </c>
      <c r="O89" s="8">
        <f t="shared" si="41"/>
        <v>14.642917804892413</v>
      </c>
      <c r="Q89" s="17" t="str">
        <f t="shared" si="42"/>
        <v>047E550A</v>
      </c>
      <c r="R89" s="20" t="str">
        <f t="shared" si="48"/>
        <v>000047E5</v>
      </c>
      <c r="S89" s="141">
        <f t="shared" si="43"/>
        <v>18405</v>
      </c>
      <c r="T89" s="29">
        <f t="shared" si="44"/>
        <v>4.6012500000000003</v>
      </c>
      <c r="U89" s="29">
        <f t="shared" si="45"/>
        <v>-1.3559229253224854</v>
      </c>
      <c r="X89">
        <f t="shared" si="19"/>
        <v>3.1774970554398408E-7</v>
      </c>
      <c r="Y89">
        <f t="shared" si="20"/>
        <v>6.2063974732343272E-4</v>
      </c>
      <c r="Z89">
        <f t="shared" si="49"/>
        <v>2.5000000000000001E-4</v>
      </c>
    </row>
    <row r="90" spans="1:26" s="21" customFormat="1" x14ac:dyDescent="0.25">
      <c r="A90" s="21">
        <v>7.35</v>
      </c>
      <c r="B90" s="21">
        <f t="shared" si="34"/>
        <v>3.651402740705546E-7</v>
      </c>
      <c r="C90" s="21">
        <f t="shared" si="35"/>
        <v>7.3499999999999979</v>
      </c>
      <c r="D90" s="22">
        <f t="shared" si="46"/>
        <v>24084.479999999996</v>
      </c>
      <c r="E90" s="23">
        <f t="shared" si="36"/>
        <v>17.160490542291338</v>
      </c>
      <c r="F90" s="72"/>
      <c r="G90" s="21">
        <f>B90</f>
        <v>3.651402740705546E-7</v>
      </c>
      <c r="H90" s="21">
        <f t="shared" si="37"/>
        <v>5775460</v>
      </c>
      <c r="I90" s="21">
        <f t="shared" si="38"/>
        <v>24084</v>
      </c>
      <c r="J90" s="23">
        <f t="shared" si="39"/>
        <v>17.157831780545695</v>
      </c>
      <c r="L90" s="21">
        <f t="shared" si="51"/>
        <v>3.651402740705546E-7</v>
      </c>
      <c r="M90" s="21">
        <f t="shared" si="40"/>
        <v>5775460</v>
      </c>
      <c r="N90" s="23">
        <f t="shared" si="50"/>
        <v>5.2162894227495196</v>
      </c>
      <c r="O90" s="23">
        <f t="shared" si="41"/>
        <v>17.157831780545695</v>
      </c>
      <c r="Q90" s="24" t="str">
        <f t="shared" si="42"/>
        <v>0529E5DC</v>
      </c>
      <c r="R90" s="20" t="str">
        <f t="shared" si="48"/>
        <v>0000529E</v>
      </c>
      <c r="S90" s="141">
        <f t="shared" si="43"/>
        <v>21150</v>
      </c>
      <c r="T90" s="29">
        <f t="shared" si="44"/>
        <v>5.2874999999999996</v>
      </c>
      <c r="U90" s="29">
        <f t="shared" si="45"/>
        <v>-1.3559026058966759</v>
      </c>
      <c r="X90">
        <f t="shared" si="19"/>
        <v>3.651402740705546E-7</v>
      </c>
      <c r="Y90">
        <f t="shared" si="20"/>
        <v>7.1251239562952328E-4</v>
      </c>
      <c r="Z90">
        <f t="shared" si="49"/>
        <v>2.5000000000000001E-4</v>
      </c>
    </row>
    <row r="91" spans="1:26" s="21" customFormat="1" x14ac:dyDescent="0.25">
      <c r="A91" s="21">
        <v>7.4</v>
      </c>
      <c r="B91" s="21">
        <f t="shared" si="34"/>
        <v>3.8245874653005887E-7</v>
      </c>
      <c r="C91" s="21">
        <f t="shared" si="35"/>
        <v>7.4</v>
      </c>
      <c r="D91" s="22">
        <f t="shared" si="46"/>
        <v>24248.320000000003</v>
      </c>
      <c r="E91" s="23">
        <f t="shared" si="36"/>
        <v>18.092514334217679</v>
      </c>
      <c r="F91" s="72"/>
      <c r="G91" s="21">
        <f>B91</f>
        <v>3.8245874653005887E-7</v>
      </c>
      <c r="H91" s="21">
        <f t="shared" si="37"/>
        <v>6049388</v>
      </c>
      <c r="I91" s="21">
        <f t="shared" si="38"/>
        <v>24248</v>
      </c>
      <c r="J91" s="23">
        <f t="shared" si="39"/>
        <v>18.090645509348516</v>
      </c>
      <c r="L91" s="21">
        <f t="shared" si="51"/>
        <v>3.8245874653005887E-7</v>
      </c>
      <c r="M91" s="21">
        <f t="shared" si="40"/>
        <v>6049388</v>
      </c>
      <c r="N91" s="23">
        <f t="shared" si="50"/>
        <v>5.463696162471539</v>
      </c>
      <c r="O91" s="23">
        <f t="shared" si="41"/>
        <v>18.090645509348516</v>
      </c>
      <c r="Q91" s="24" t="str">
        <f t="shared" si="42"/>
        <v>05689854</v>
      </c>
      <c r="R91" s="20" t="str">
        <f t="shared" si="48"/>
        <v>00005689</v>
      </c>
      <c r="S91" s="141">
        <f t="shared" si="43"/>
        <v>22153</v>
      </c>
      <c r="T91" s="29">
        <f t="shared" si="44"/>
        <v>5.5382499999999997</v>
      </c>
      <c r="U91" s="29">
        <f t="shared" si="45"/>
        <v>-1.3552845365262629</v>
      </c>
      <c r="X91">
        <f t="shared" si="19"/>
        <v>3.8245874653005887E-7</v>
      </c>
      <c r="Y91">
        <f t="shared" si="20"/>
        <v>7.461347563137437E-4</v>
      </c>
      <c r="Z91">
        <f t="shared" si="49"/>
        <v>2.5000000000000001E-4</v>
      </c>
    </row>
    <row r="92" spans="1:26" s="21" customFormat="1" x14ac:dyDescent="0.25">
      <c r="A92" s="21">
        <v>7.5</v>
      </c>
      <c r="B92" s="21">
        <f t="shared" si="34"/>
        <v>4.1959887742481024E-7</v>
      </c>
      <c r="C92" s="21">
        <f t="shared" si="35"/>
        <v>7.4999999999999982</v>
      </c>
      <c r="D92" s="22">
        <f t="shared" si="46"/>
        <v>24575.999999999996</v>
      </c>
      <c r="E92" s="23">
        <f t="shared" si="36"/>
        <v>20.111171969481607</v>
      </c>
      <c r="F92" s="72"/>
      <c r="G92" s="21">
        <f>B92</f>
        <v>4.1959887742481024E-7</v>
      </c>
      <c r="H92" s="21">
        <f t="shared" si="37"/>
        <v>6636837</v>
      </c>
      <c r="I92" s="21">
        <f t="shared" si="38"/>
        <v>24576</v>
      </c>
      <c r="J92" s="23">
        <f t="shared" si="39"/>
        <v>20.111171969481642</v>
      </c>
      <c r="L92" s="21">
        <f t="shared" si="51"/>
        <v>4.1959887742481024E-7</v>
      </c>
      <c r="M92" s="21">
        <f t="shared" si="40"/>
        <v>6636837</v>
      </c>
      <c r="N92" s="23">
        <f t="shared" si="50"/>
        <v>5.9942693125071695</v>
      </c>
      <c r="O92" s="23">
        <f t="shared" si="41"/>
        <v>20.111171969481642</v>
      </c>
      <c r="Q92" s="24" t="str">
        <f t="shared" si="42"/>
        <v>05EF0D2B</v>
      </c>
      <c r="R92" s="20" t="str">
        <f t="shared" si="48"/>
        <v>00005EF0</v>
      </c>
      <c r="S92" s="141">
        <f t="shared" si="43"/>
        <v>24304</v>
      </c>
      <c r="T92" s="29">
        <f t="shared" si="44"/>
        <v>6.0759999999999996</v>
      </c>
      <c r="U92" s="29">
        <f t="shared" si="45"/>
        <v>-1.3542479521669171</v>
      </c>
      <c r="X92">
        <f t="shared" si="19"/>
        <v>4.1959887742481024E-7</v>
      </c>
      <c r="Y92">
        <f t="shared" si="20"/>
        <v>8.1832568235195354E-4</v>
      </c>
      <c r="Z92">
        <f t="shared" si="49"/>
        <v>2.5000000000000001E-4</v>
      </c>
    </row>
    <row r="93" spans="1:26" s="21" customFormat="1" x14ac:dyDescent="0.25">
      <c r="A93" s="21">
        <v>7.6</v>
      </c>
      <c r="B93" s="21">
        <f t="shared" si="34"/>
        <v>4.6034564389893874E-7</v>
      </c>
      <c r="C93" s="21">
        <f t="shared" si="35"/>
        <v>7.5999999999999979</v>
      </c>
      <c r="D93" s="22">
        <f t="shared" si="46"/>
        <v>24903.679999999993</v>
      </c>
      <c r="E93" s="23">
        <f t="shared" si="36"/>
        <v>22.355059695662394</v>
      </c>
      <c r="F93" s="72"/>
      <c r="G93" s="21">
        <f>B93</f>
        <v>4.6034564389893874E-7</v>
      </c>
      <c r="H93" s="21">
        <f t="shared" si="37"/>
        <v>7281333</v>
      </c>
      <c r="I93" s="21">
        <f t="shared" si="38"/>
        <v>24903</v>
      </c>
      <c r="J93" s="23">
        <f t="shared" si="39"/>
        <v>22.350153111940941</v>
      </c>
      <c r="L93" s="21">
        <f t="shared" si="51"/>
        <v>4.6034564389893874E-7</v>
      </c>
      <c r="M93" s="21">
        <f t="shared" si="40"/>
        <v>7281333</v>
      </c>
      <c r="N93" s="23">
        <f t="shared" si="50"/>
        <v>6.5763662654432773</v>
      </c>
      <c r="O93" s="23">
        <f t="shared" si="41"/>
        <v>22.350153111940941</v>
      </c>
      <c r="Q93" s="24" t="str">
        <f t="shared" si="42"/>
        <v>0682909B</v>
      </c>
      <c r="R93" s="20" t="str">
        <f t="shared" si="48"/>
        <v>00006829</v>
      </c>
      <c r="S93" s="141">
        <f t="shared" si="43"/>
        <v>26665</v>
      </c>
      <c r="T93" s="29">
        <f t="shared" si="44"/>
        <v>6.6662499999999998</v>
      </c>
      <c r="U93" s="29">
        <f t="shared" si="45"/>
        <v>-1.3574920960486467</v>
      </c>
      <c r="X93">
        <f t="shared" si="19"/>
        <v>4.6034564389893874E-7</v>
      </c>
      <c r="Y93">
        <f t="shared" si="20"/>
        <v>8.9766089572554744E-4</v>
      </c>
      <c r="Z93">
        <f t="shared" si="49"/>
        <v>2.5000000000000001E-4</v>
      </c>
    </row>
    <row r="94" spans="1:26" s="21" customFormat="1" x14ac:dyDescent="0.25">
      <c r="A94" s="21">
        <v>7.7</v>
      </c>
      <c r="B94" s="21">
        <f t="shared" si="34"/>
        <v>5.0504928220334209E-7</v>
      </c>
      <c r="C94" s="21">
        <f t="shared" si="35"/>
        <v>7.6999999999999975</v>
      </c>
      <c r="D94" s="22">
        <f t="shared" si="46"/>
        <v>25231.359999999993</v>
      </c>
      <c r="E94" s="23">
        <f t="shared" si="36"/>
        <v>24.849307377759452</v>
      </c>
      <c r="F94" s="72"/>
      <c r="G94" s="21">
        <f>B94</f>
        <v>5.0504928220334209E-7</v>
      </c>
      <c r="H94" s="21">
        <f t="shared" si="37"/>
        <v>7988415</v>
      </c>
      <c r="I94" s="21">
        <f t="shared" si="38"/>
        <v>25231</v>
      </c>
      <c r="J94" s="23">
        <f t="shared" si="39"/>
        <v>24.846419800012796</v>
      </c>
      <c r="L94" s="21">
        <f t="shared" si="51"/>
        <v>5.0504928220334209E-7</v>
      </c>
      <c r="M94" s="21">
        <f t="shared" si="40"/>
        <v>7988415</v>
      </c>
      <c r="N94" s="23">
        <f t="shared" si="50"/>
        <v>7.2149897443725015</v>
      </c>
      <c r="O94" s="23">
        <f t="shared" si="41"/>
        <v>24.846419800012796</v>
      </c>
      <c r="Q94" s="24" t="str">
        <f t="shared" si="42"/>
        <v>07246731</v>
      </c>
      <c r="R94" s="20" t="str">
        <f t="shared" si="48"/>
        <v>00007246</v>
      </c>
      <c r="S94" s="141">
        <f t="shared" si="43"/>
        <v>29254</v>
      </c>
      <c r="T94" s="151">
        <f t="shared" si="44"/>
        <v>7.3135000000000003</v>
      </c>
      <c r="U94" s="151">
        <f t="shared" si="45"/>
        <v>-1.3560976723772133</v>
      </c>
      <c r="X94">
        <f t="shared" si="19"/>
        <v>5.0504928220334209E-7</v>
      </c>
      <c r="Y94">
        <f t="shared" si="20"/>
        <v>9.8485802500378325E-4</v>
      </c>
      <c r="Z94">
        <f t="shared" si="49"/>
        <v>2.5000000000000001E-4</v>
      </c>
    </row>
    <row r="95" spans="1:26" s="21" customFormat="1" x14ac:dyDescent="0.25">
      <c r="A95" s="21">
        <v>7.8</v>
      </c>
      <c r="B95" s="21">
        <f t="shared" si="34"/>
        <v>5.5409403963016307E-7</v>
      </c>
      <c r="C95" s="21">
        <f t="shared" si="35"/>
        <v>7.8000000000000007</v>
      </c>
      <c r="D95" s="22">
        <f t="shared" si="46"/>
        <v>25559.040000000005</v>
      </c>
      <c r="E95" s="23">
        <f t="shared" si="36"/>
        <v>27.621848725109256</v>
      </c>
      <c r="F95" s="72"/>
      <c r="G95" s="21">
        <f>B95</f>
        <v>5.5409403963016307E-7</v>
      </c>
      <c r="H95" s="21">
        <f t="shared" si="37"/>
        <v>8764160</v>
      </c>
      <c r="I95" s="21">
        <f t="shared" si="38"/>
        <v>25559</v>
      </c>
      <c r="J95" s="23">
        <f t="shared" si="39"/>
        <v>27.621492067033774</v>
      </c>
      <c r="L95" s="21">
        <f t="shared" si="51"/>
        <v>5.5409403963016307E-7</v>
      </c>
      <c r="M95" s="21">
        <f t="shared" si="40"/>
        <v>8764160</v>
      </c>
      <c r="N95" s="23">
        <f t="shared" si="50"/>
        <v>7.9156283841087003</v>
      </c>
      <c r="O95" s="23">
        <f t="shared" si="41"/>
        <v>27.621492067033774</v>
      </c>
      <c r="Q95" s="24" t="str">
        <f t="shared" si="42"/>
        <v>07D5F500</v>
      </c>
      <c r="R95" s="20" t="str">
        <f t="shared" si="48"/>
        <v>00007D5F</v>
      </c>
      <c r="S95" s="141">
        <f t="shared" si="43"/>
        <v>32095</v>
      </c>
      <c r="T95" s="29">
        <f t="shared" si="44"/>
        <v>8.0237499999999997</v>
      </c>
      <c r="U95" s="29">
        <f t="shared" si="45"/>
        <v>-1.356660382679602</v>
      </c>
      <c r="X95">
        <f t="shared" si="19"/>
        <v>5.5409403963016307E-7</v>
      </c>
      <c r="Y95">
        <f t="shared" si="20"/>
        <v>1.0807075979813504E-3</v>
      </c>
      <c r="Z95">
        <f t="shared" si="49"/>
        <v>2.5000000000000001E-4</v>
      </c>
    </row>
    <row r="96" spans="1:26" s="21" customFormat="1" x14ac:dyDescent="0.25">
      <c r="A96" s="21">
        <v>7.9</v>
      </c>
      <c r="B96" s="21">
        <f t="shared" si="34"/>
        <v>6.0790147728605266E-7</v>
      </c>
      <c r="C96" s="21">
        <f t="shared" si="35"/>
        <v>7.9</v>
      </c>
      <c r="D96" s="22">
        <f t="shared" si="46"/>
        <v>25886.720000000001</v>
      </c>
      <c r="E96" s="23">
        <f t="shared" si="36"/>
        <v>30.703734128045902</v>
      </c>
      <c r="F96" s="72"/>
      <c r="G96" s="21">
        <f>B96</f>
        <v>6.0790147728605266E-7</v>
      </c>
      <c r="H96" s="21">
        <f t="shared" si="37"/>
        <v>9615238</v>
      </c>
      <c r="I96" s="21">
        <f t="shared" si="38"/>
        <v>25886</v>
      </c>
      <c r="J96" s="23">
        <f t="shared" si="39"/>
        <v>30.69659877680315</v>
      </c>
      <c r="L96" s="21">
        <f t="shared" si="51"/>
        <v>6.0790147728605266E-7</v>
      </c>
      <c r="M96" s="21">
        <f t="shared" si="40"/>
        <v>9615238</v>
      </c>
      <c r="N96" s="23">
        <f t="shared" si="50"/>
        <v>8.6843064061770399</v>
      </c>
      <c r="O96" s="23">
        <f t="shared" si="41"/>
        <v>30.69659877680315</v>
      </c>
      <c r="Q96" s="24" t="str">
        <f t="shared" si="42"/>
        <v>0898C0DA</v>
      </c>
      <c r="R96" s="20" t="str">
        <f t="shared" si="48"/>
        <v>0000898C</v>
      </c>
      <c r="S96" s="141">
        <f t="shared" si="43"/>
        <v>35212</v>
      </c>
      <c r="T96" s="29">
        <f t="shared" si="44"/>
        <v>8.8030000000000008</v>
      </c>
      <c r="U96" s="29">
        <f t="shared" si="45"/>
        <v>-1.3574828628957383</v>
      </c>
      <c r="X96">
        <f t="shared" si="19"/>
        <v>6.0790147728605266E-7</v>
      </c>
      <c r="Y96">
        <f t="shared" si="20"/>
        <v>1.1860805126352779E-3</v>
      </c>
      <c r="Z96">
        <f t="shared" si="49"/>
        <v>2.5000000000000001E-4</v>
      </c>
    </row>
    <row r="97" spans="1:26" s="21" customFormat="1" x14ac:dyDescent="0.25">
      <c r="A97" s="21">
        <v>7.9999999999999902</v>
      </c>
      <c r="B97" s="21">
        <f t="shared" si="34"/>
        <v>6.6693409359396611E-7</v>
      </c>
      <c r="C97" s="21">
        <f t="shared" si="35"/>
        <v>7.9999999999999893</v>
      </c>
      <c r="D97" s="22">
        <f t="shared" si="46"/>
        <v>26214.399999999965</v>
      </c>
      <c r="E97" s="23">
        <f t="shared" si="36"/>
        <v>34.129478399060112</v>
      </c>
      <c r="F97" s="72"/>
      <c r="G97" s="21">
        <f>B97</f>
        <v>6.6693409359396611E-7</v>
      </c>
      <c r="H97" s="21">
        <f t="shared" si="37"/>
        <v>10548963</v>
      </c>
      <c r="I97" s="21">
        <f t="shared" si="38"/>
        <v>26214</v>
      </c>
      <c r="J97" s="23">
        <f t="shared" si="39"/>
        <v>34.125071797988035</v>
      </c>
      <c r="L97" s="21">
        <f t="shared" si="51"/>
        <v>6.6693409359396611E-7</v>
      </c>
      <c r="M97" s="21">
        <f t="shared" si="40"/>
        <v>10548963</v>
      </c>
      <c r="N97" s="23">
        <f t="shared" si="50"/>
        <v>9.5276296810775332</v>
      </c>
      <c r="O97" s="23">
        <f t="shared" si="41"/>
        <v>34.125071797988035</v>
      </c>
      <c r="Q97" s="24" t="str">
        <f t="shared" si="42"/>
        <v>096E774D</v>
      </c>
      <c r="R97" s="20" t="str">
        <f t="shared" si="48"/>
        <v>000096E7</v>
      </c>
      <c r="S97" s="141">
        <f t="shared" si="43"/>
        <v>38631</v>
      </c>
      <c r="T97" s="29">
        <f t="shared" si="44"/>
        <v>9.6577500000000001</v>
      </c>
      <c r="U97" s="29">
        <f t="shared" si="45"/>
        <v>-1.3564528936667755</v>
      </c>
      <c r="X97">
        <f t="shared" si="19"/>
        <v>6.6693409359396611E-7</v>
      </c>
      <c r="Y97">
        <f t="shared" si="20"/>
        <v>1.3019362792610228E-3</v>
      </c>
      <c r="Z97">
        <f t="shared" si="49"/>
        <v>2.5000000000000001E-4</v>
      </c>
    </row>
    <row r="98" spans="1:26" s="21" customFormat="1" x14ac:dyDescent="0.25">
      <c r="A98" s="21">
        <v>8.0999999999999908</v>
      </c>
      <c r="B98" s="21">
        <f t="shared" si="34"/>
        <v>7.316992996690886E-7</v>
      </c>
      <c r="C98" s="21">
        <f t="shared" si="35"/>
        <v>8.099999999999989</v>
      </c>
      <c r="D98" s="22">
        <f t="shared" si="46"/>
        <v>26542.079999999965</v>
      </c>
      <c r="E98" s="23">
        <f t="shared" si="36"/>
        <v>37.93744731289641</v>
      </c>
      <c r="F98" s="72"/>
      <c r="G98" s="21">
        <f>B98</f>
        <v>7.316992996690886E-7</v>
      </c>
      <c r="H98" s="21">
        <f t="shared" si="37"/>
        <v>11573360</v>
      </c>
      <c r="I98" s="21">
        <f t="shared" si="38"/>
        <v>26542</v>
      </c>
      <c r="J98" s="23">
        <f t="shared" si="39"/>
        <v>37.936467609494422</v>
      </c>
      <c r="L98" s="21">
        <f t="shared" si="51"/>
        <v>7.316992996690886E-7</v>
      </c>
      <c r="M98" s="21">
        <f t="shared" si="40"/>
        <v>11573360</v>
      </c>
      <c r="N98" s="23">
        <f t="shared" si="50"/>
        <v>10.452846241454774</v>
      </c>
      <c r="O98" s="23">
        <f t="shared" si="41"/>
        <v>37.936467609494422</v>
      </c>
      <c r="Q98" s="24" t="str">
        <f t="shared" si="42"/>
        <v>0A58EE90</v>
      </c>
      <c r="R98" s="20" t="str">
        <f t="shared" si="48"/>
        <v>0000A58E</v>
      </c>
      <c r="S98" s="141">
        <f t="shared" si="43"/>
        <v>42382</v>
      </c>
      <c r="T98" s="29">
        <f t="shared" si="44"/>
        <v>10.595499999999999</v>
      </c>
      <c r="U98" s="29">
        <f t="shared" si="45"/>
        <v>-1.3554866202672866</v>
      </c>
      <c r="X98">
        <f t="shared" si="19"/>
        <v>7.316992996690886E-7</v>
      </c>
      <c r="Y98">
        <f t="shared" si="20"/>
        <v>1.4293321138696162E-3</v>
      </c>
      <c r="Z98">
        <f t="shared" si="49"/>
        <v>2.5000000000000001E-4</v>
      </c>
    </row>
    <row r="99" spans="1:26" s="21" customFormat="1" x14ac:dyDescent="0.25">
      <c r="A99" s="21">
        <v>8.1999999999999904</v>
      </c>
      <c r="B99" s="21">
        <f t="shared" si="34"/>
        <v>8.0275378073891185E-7</v>
      </c>
      <c r="C99" s="21">
        <f t="shared" si="35"/>
        <v>8.1999999999999904</v>
      </c>
      <c r="D99" s="22">
        <f t="shared" si="46"/>
        <v>26869.759999999969</v>
      </c>
      <c r="E99" s="23">
        <f t="shared" si="36"/>
        <v>42.17028727454656</v>
      </c>
      <c r="F99" s="72"/>
      <c r="G99" s="21">
        <f>B99</f>
        <v>8.0275378073891185E-7</v>
      </c>
      <c r="H99" s="21">
        <f t="shared" si="37"/>
        <v>12697236</v>
      </c>
      <c r="I99" s="21">
        <f t="shared" si="38"/>
        <v>26869</v>
      </c>
      <c r="J99" s="23">
        <f t="shared" si="39"/>
        <v>42.159942786280205</v>
      </c>
      <c r="L99" s="21">
        <f t="shared" si="51"/>
        <v>8.0275378073891185E-7</v>
      </c>
      <c r="M99" s="21">
        <f t="shared" si="40"/>
        <v>12697236</v>
      </c>
      <c r="N99" s="23">
        <f t="shared" si="50"/>
        <v>11.467910407994243</v>
      </c>
      <c r="O99" s="23">
        <f t="shared" si="41"/>
        <v>42.159942786280205</v>
      </c>
      <c r="Q99" s="24" t="str">
        <f t="shared" si="42"/>
        <v>0B5A2AAC</v>
      </c>
      <c r="R99" s="20" t="str">
        <f t="shared" si="48"/>
        <v>0000B5A2</v>
      </c>
      <c r="S99" s="141">
        <f t="shared" si="43"/>
        <v>46498</v>
      </c>
      <c r="T99" s="29">
        <f t="shared" si="44"/>
        <v>11.624499999999999</v>
      </c>
      <c r="U99" s="29">
        <f t="shared" si="45"/>
        <v>-1.3561996278357134</v>
      </c>
      <c r="X99">
        <f t="shared" si="19"/>
        <v>8.0275378073891185E-7</v>
      </c>
      <c r="Y99">
        <f t="shared" si="20"/>
        <v>1.5694329712861823E-3</v>
      </c>
      <c r="Z99">
        <f t="shared" si="49"/>
        <v>2.5000000000000001E-4</v>
      </c>
    </row>
    <row r="100" spans="1:26" s="21" customFormat="1" x14ac:dyDescent="0.25">
      <c r="A100" s="21">
        <v>8.2999999999999901</v>
      </c>
      <c r="B100" s="21">
        <f t="shared" si="34"/>
        <v>8.807082810958699E-7</v>
      </c>
      <c r="C100" s="21">
        <f t="shared" si="35"/>
        <v>8.2999999999999883</v>
      </c>
      <c r="D100" s="22">
        <f t="shared" si="46"/>
        <v>27197.439999999962</v>
      </c>
      <c r="E100" s="23">
        <f t="shared" si="36"/>
        <v>46.875402927103366</v>
      </c>
      <c r="F100" s="72"/>
      <c r="G100" s="21">
        <f>B100</f>
        <v>8.807082810958699E-7</v>
      </c>
      <c r="H100" s="21">
        <f t="shared" si="37"/>
        <v>13930250</v>
      </c>
      <c r="I100" s="21">
        <f t="shared" si="38"/>
        <v>27197</v>
      </c>
      <c r="J100" s="23">
        <f t="shared" si="39"/>
        <v>46.868745460753935</v>
      </c>
      <c r="L100" s="21">
        <f t="shared" si="51"/>
        <v>8.807082810958699E-7</v>
      </c>
      <c r="M100" s="21">
        <f t="shared" si="40"/>
        <v>13930250</v>
      </c>
      <c r="N100" s="23">
        <f t="shared" si="50"/>
        <v>12.581546012136956</v>
      </c>
      <c r="O100" s="23">
        <f t="shared" si="41"/>
        <v>46.868745460753935</v>
      </c>
      <c r="Q100" s="24" t="str">
        <f t="shared" si="42"/>
        <v>0C746196</v>
      </c>
      <c r="R100" s="20" t="str">
        <f t="shared" si="48"/>
        <v>0000C746</v>
      </c>
      <c r="S100" s="141">
        <f t="shared" si="43"/>
        <v>51014</v>
      </c>
      <c r="T100" s="29">
        <f t="shared" si="44"/>
        <v>12.753500000000001</v>
      </c>
      <c r="U100" s="29">
        <f t="shared" si="45"/>
        <v>-1.3574397124099875</v>
      </c>
      <c r="X100">
        <f t="shared" si="19"/>
        <v>8.807082810958699E-7</v>
      </c>
      <c r="Y100">
        <f t="shared" si="20"/>
        <v>1.7235226156249791E-3</v>
      </c>
      <c r="Z100">
        <f t="shared" si="49"/>
        <v>2.5000000000000001E-4</v>
      </c>
    </row>
    <row r="101" spans="1:26" s="21" customFormat="1" x14ac:dyDescent="0.25">
      <c r="A101" s="21">
        <v>8.3999999999999897</v>
      </c>
      <c r="B101" s="21">
        <f t="shared" si="34"/>
        <v>9.6623285371123834E-7</v>
      </c>
      <c r="C101" s="21">
        <f t="shared" si="35"/>
        <v>8.3999999999999897</v>
      </c>
      <c r="D101" s="22">
        <f t="shared" si="46"/>
        <v>27525.119999999966</v>
      </c>
      <c r="E101" s="23">
        <f t="shared" si="36"/>
        <v>52.105488048324638</v>
      </c>
      <c r="F101" s="72"/>
      <c r="G101" s="21">
        <f>B101</f>
        <v>9.6623285371123834E-7</v>
      </c>
      <c r="H101" s="21">
        <f t="shared" si="37"/>
        <v>15283001</v>
      </c>
      <c r="I101" s="21">
        <f t="shared" si="38"/>
        <v>27525</v>
      </c>
      <c r="J101" s="23">
        <f t="shared" si="39"/>
        <v>52.103469689237713</v>
      </c>
      <c r="L101" s="21">
        <f t="shared" si="51"/>
        <v>9.6623285371123834E-7</v>
      </c>
      <c r="M101" s="21">
        <f t="shared" si="40"/>
        <v>15283001</v>
      </c>
      <c r="N101" s="23">
        <f t="shared" si="50"/>
        <v>13.80332587606361</v>
      </c>
      <c r="O101" s="23">
        <f t="shared" si="41"/>
        <v>52.103469689237713</v>
      </c>
      <c r="Q101" s="24" t="str">
        <f t="shared" si="42"/>
        <v>0DAA0057</v>
      </c>
      <c r="R101" s="20" t="str">
        <f t="shared" si="48"/>
        <v>0000DAA0</v>
      </c>
      <c r="S101" s="141">
        <f t="shared" si="43"/>
        <v>55968</v>
      </c>
      <c r="T101" s="29">
        <f t="shared" si="44"/>
        <v>13.992000000000001</v>
      </c>
      <c r="U101" s="29">
        <f t="shared" si="45"/>
        <v>-1.3575960560971185</v>
      </c>
      <c r="X101">
        <f t="shared" si="19"/>
        <v>9.6623285371123834E-7</v>
      </c>
      <c r="Y101">
        <f t="shared" si="20"/>
        <v>1.8930158360190509E-3</v>
      </c>
      <c r="Z101">
        <f t="shared" si="49"/>
        <v>2.5000000000000001E-4</v>
      </c>
    </row>
    <row r="102" spans="1:26" s="21" customFormat="1" x14ac:dyDescent="0.25">
      <c r="A102" s="21">
        <v>8.4999999999999893</v>
      </c>
      <c r="B102" s="21">
        <f t="shared" si="34"/>
        <v>1.0600626196329948E-6</v>
      </c>
      <c r="C102" s="21">
        <f t="shared" si="35"/>
        <v>8.4999999999999876</v>
      </c>
      <c r="D102" s="22">
        <f t="shared" si="46"/>
        <v>27852.799999999959</v>
      </c>
      <c r="E102" s="23">
        <f t="shared" si="36"/>
        <v>57.919115681548398</v>
      </c>
      <c r="F102" s="72"/>
      <c r="G102" s="21">
        <f>B102</f>
        <v>1.0600626196329948E-6</v>
      </c>
      <c r="H102" s="21">
        <f t="shared" si="37"/>
        <v>16767116</v>
      </c>
      <c r="I102" s="21">
        <f t="shared" si="38"/>
        <v>27852</v>
      </c>
      <c r="J102" s="23">
        <f t="shared" si="39"/>
        <v>57.904160283894868</v>
      </c>
      <c r="L102" s="21">
        <f t="shared" si="51"/>
        <v>1.0600626196329948E-6</v>
      </c>
      <c r="M102" s="21">
        <f t="shared" si="40"/>
        <v>16767116</v>
      </c>
      <c r="N102" s="23">
        <f t="shared" si="50"/>
        <v>15.14375129267872</v>
      </c>
      <c r="O102" s="23">
        <f t="shared" si="41"/>
        <v>57.904160283894868</v>
      </c>
      <c r="Q102" s="24" t="str">
        <f t="shared" si="42"/>
        <v>0EFDB034</v>
      </c>
      <c r="R102" s="20" t="str">
        <f t="shared" si="48"/>
        <v>0000EFDB</v>
      </c>
      <c r="S102" s="141">
        <f t="shared" si="43"/>
        <v>61403</v>
      </c>
      <c r="T102" s="151">
        <f t="shared" si="44"/>
        <v>15.35075</v>
      </c>
      <c r="U102" s="151">
        <f t="shared" si="45"/>
        <v>-1.3576133305775797</v>
      </c>
      <c r="X102">
        <f t="shared" si="19"/>
        <v>1.0600626196329948E-6</v>
      </c>
      <c r="Y102">
        <f t="shared" si="20"/>
        <v>2.079471926755963E-3</v>
      </c>
      <c r="Z102">
        <f t="shared" si="49"/>
        <v>2.5000000000000001E-4</v>
      </c>
    </row>
    <row r="103" spans="1:26" s="21" customFormat="1" ht="19.5" x14ac:dyDescent="0.35">
      <c r="A103" s="135"/>
      <c r="B103" s="135"/>
      <c r="C103" s="135"/>
      <c r="D103" s="136"/>
      <c r="E103" s="137"/>
      <c r="F103" s="155"/>
      <c r="G103" s="135"/>
      <c r="H103" s="135"/>
      <c r="I103" s="135"/>
      <c r="J103" s="137"/>
      <c r="K103" s="135"/>
      <c r="L103" s="135"/>
      <c r="M103" s="135"/>
      <c r="N103" s="137"/>
      <c r="O103" s="137"/>
      <c r="P103" s="135"/>
      <c r="Q103" s="139" t="s">
        <v>186</v>
      </c>
      <c r="R103" s="138"/>
      <c r="S103" s="138"/>
      <c r="T103" s="137"/>
      <c r="U103" s="137"/>
    </row>
    <row r="104" spans="1:26" s="21" customFormat="1" x14ac:dyDescent="0.25">
      <c r="A104" s="25">
        <v>8.5999999999999908</v>
      </c>
      <c r="B104" s="25">
        <f t="shared" si="34"/>
        <v>1.1630040866722616E-6</v>
      </c>
      <c r="C104" s="25">
        <f t="shared" si="35"/>
        <v>8.599999999999989</v>
      </c>
      <c r="D104" s="26">
        <f t="shared" si="46"/>
        <v>28180.479999999967</v>
      </c>
      <c r="E104" s="27">
        <f t="shared" si="36"/>
        <v>64.381394109990566</v>
      </c>
      <c r="F104" s="156"/>
      <c r="G104" s="25">
        <f>B104</f>
        <v>1.1630040866722616E-6</v>
      </c>
      <c r="H104" s="25">
        <f t="shared" si="37"/>
        <v>18395351</v>
      </c>
      <c r="I104" s="25">
        <f t="shared" si="38"/>
        <v>28180</v>
      </c>
      <c r="J104" s="27">
        <f t="shared" si="39"/>
        <v>64.371419174404778</v>
      </c>
      <c r="K104" s="25"/>
      <c r="L104" s="25">
        <f t="shared" si="51"/>
        <v>1.1630040866722616E-6</v>
      </c>
      <c r="M104" s="25">
        <f t="shared" si="40"/>
        <v>18395351</v>
      </c>
      <c r="N104" s="27">
        <f t="shared" si="50"/>
        <v>16.614343246956054</v>
      </c>
      <c r="O104" s="27">
        <f t="shared" si="41"/>
        <v>64.371419174404778</v>
      </c>
      <c r="P104" s="25"/>
      <c r="Q104" s="28" t="str">
        <f t="shared" si="42"/>
        <v>10725C99</v>
      </c>
      <c r="R104" s="28" t="str">
        <f t="shared" si="48"/>
        <v>00010725</v>
      </c>
      <c r="S104" s="28">
        <f t="shared" si="43"/>
        <v>67365</v>
      </c>
      <c r="T104" s="27">
        <f t="shared" si="44"/>
        <v>16.841249999999999</v>
      </c>
      <c r="U104" s="27">
        <f t="shared" si="45"/>
        <v>-1.3564652784304763</v>
      </c>
    </row>
    <row r="105" spans="1:26" s="21" customFormat="1" x14ac:dyDescent="0.25">
      <c r="A105" s="25">
        <v>8.6999999999999904</v>
      </c>
      <c r="B105" s="25">
        <f t="shared" si="34"/>
        <v>1.2759420816900949E-6</v>
      </c>
      <c r="C105" s="25">
        <f t="shared" si="35"/>
        <v>8.6999999999999886</v>
      </c>
      <c r="D105" s="26">
        <f t="shared" si="46"/>
        <v>28508.159999999963</v>
      </c>
      <c r="E105" s="27">
        <f t="shared" si="36"/>
        <v>71.564696020840856</v>
      </c>
      <c r="F105" s="156"/>
      <c r="G105" s="25">
        <f>B105</f>
        <v>1.2759420816900949E-6</v>
      </c>
      <c r="H105" s="25">
        <f t="shared" si="37"/>
        <v>20181703</v>
      </c>
      <c r="I105" s="25">
        <f t="shared" si="38"/>
        <v>28508</v>
      </c>
      <c r="J105" s="27">
        <f t="shared" si="39"/>
        <v>71.560999869631701</v>
      </c>
      <c r="K105" s="25"/>
      <c r="L105" s="25">
        <f t="shared" si="51"/>
        <v>1.2759420816900949E-6</v>
      </c>
      <c r="M105" s="25">
        <f t="shared" si="40"/>
        <v>20181703</v>
      </c>
      <c r="N105" s="27">
        <f t="shared" si="50"/>
        <v>18.22774357228208</v>
      </c>
      <c r="O105" s="27">
        <f t="shared" si="41"/>
        <v>71.560999869631701</v>
      </c>
      <c r="P105" s="25"/>
      <c r="Q105" s="28" t="str">
        <f t="shared" si="42"/>
        <v>120B39A9</v>
      </c>
      <c r="R105" s="28" t="str">
        <f t="shared" si="48"/>
        <v>000120B3</v>
      </c>
      <c r="S105" s="28">
        <f t="shared" si="43"/>
        <v>73907</v>
      </c>
      <c r="T105" s="27">
        <f t="shared" si="44"/>
        <v>18.476749999999999</v>
      </c>
      <c r="U105" s="27">
        <f t="shared" si="45"/>
        <v>-1.356817127731522</v>
      </c>
    </row>
    <row r="106" spans="1:26" s="21" customFormat="1" x14ac:dyDescent="0.25">
      <c r="A106" s="25">
        <v>8.7999999999999901</v>
      </c>
      <c r="B106" s="25">
        <f t="shared" si="34"/>
        <v>1.3998473560707588E-6</v>
      </c>
      <c r="C106" s="25">
        <f t="shared" si="35"/>
        <v>8.7999999999999883</v>
      </c>
      <c r="D106" s="26">
        <f t="shared" si="46"/>
        <v>28835.839999999964</v>
      </c>
      <c r="E106" s="27">
        <f t="shared" si="36"/>
        <v>79.549469025253686</v>
      </c>
      <c r="F106" s="156"/>
      <c r="G106" s="25">
        <f>B106</f>
        <v>1.3998473560707588E-6</v>
      </c>
      <c r="H106" s="25">
        <f t="shared" si="37"/>
        <v>22141525</v>
      </c>
      <c r="I106" s="25">
        <f t="shared" si="38"/>
        <v>28835</v>
      </c>
      <c r="J106" s="27">
        <f t="shared" si="39"/>
        <v>79.527901524432195</v>
      </c>
      <c r="K106" s="25"/>
      <c r="L106" s="25">
        <f t="shared" si="51"/>
        <v>1.3998473560707588E-6</v>
      </c>
      <c r="M106" s="25">
        <f t="shared" si="40"/>
        <v>22141525</v>
      </c>
      <c r="N106" s="27">
        <f t="shared" si="50"/>
        <v>19.997818816344338</v>
      </c>
      <c r="O106" s="27">
        <f t="shared" si="41"/>
        <v>79.527901524432195</v>
      </c>
      <c r="P106" s="25"/>
      <c r="Q106" s="28" t="str">
        <f t="shared" si="42"/>
        <v>13CBCAFB</v>
      </c>
      <c r="R106" s="28" t="str">
        <f t="shared" si="48"/>
        <v>00013CBC</v>
      </c>
      <c r="S106" s="28">
        <f t="shared" si="43"/>
        <v>81084</v>
      </c>
      <c r="T106" s="27">
        <f t="shared" si="44"/>
        <v>20.271000000000001</v>
      </c>
      <c r="U106" s="27">
        <f t="shared" si="45"/>
        <v>-1.3567876669120644</v>
      </c>
    </row>
    <row r="107" spans="1:26" s="21" customFormat="1" x14ac:dyDescent="0.25">
      <c r="A107" s="25">
        <v>8.8999999999999897</v>
      </c>
      <c r="B107" s="25">
        <f t="shared" si="34"/>
        <v>1.5357849297537641E-6</v>
      </c>
      <c r="C107" s="25">
        <f t="shared" si="35"/>
        <v>8.8999999999999879</v>
      </c>
      <c r="D107" s="26">
        <f t="shared" si="46"/>
        <v>29163.51999999996</v>
      </c>
      <c r="E107" s="27">
        <f t="shared" si="36"/>
        <v>88.425136611450895</v>
      </c>
      <c r="F107" s="156"/>
      <c r="G107" s="25">
        <f>B107</f>
        <v>1.5357849297537641E-6</v>
      </c>
      <c r="H107" s="25">
        <f t="shared" si="37"/>
        <v>24291663</v>
      </c>
      <c r="I107" s="25">
        <f t="shared" si="38"/>
        <v>29163</v>
      </c>
      <c r="J107" s="27">
        <f t="shared" si="39"/>
        <v>88.410294873300643</v>
      </c>
      <c r="K107" s="25"/>
      <c r="L107" s="25">
        <f t="shared" si="51"/>
        <v>1.5357849297537641E-6</v>
      </c>
      <c r="M107" s="25">
        <f t="shared" si="40"/>
        <v>24291663</v>
      </c>
      <c r="N107" s="27">
        <f t="shared" si="50"/>
        <v>21.939783977015836</v>
      </c>
      <c r="O107" s="27">
        <f t="shared" si="41"/>
        <v>88.410294873300643</v>
      </c>
      <c r="P107" s="25"/>
      <c r="Q107" s="28" t="str">
        <f t="shared" si="42"/>
        <v>15B7EBA1</v>
      </c>
      <c r="R107" s="28" t="str">
        <f t="shared" si="48"/>
        <v>00015B7E</v>
      </c>
      <c r="S107" s="28">
        <f t="shared" si="43"/>
        <v>88958</v>
      </c>
      <c r="T107" s="27">
        <f t="shared" si="44"/>
        <v>22.2395</v>
      </c>
      <c r="U107" s="27">
        <f t="shared" si="45"/>
        <v>-1.3568170237439363</v>
      </c>
    </row>
    <row r="108" spans="1:26" s="21" customFormat="1" x14ac:dyDescent="0.25">
      <c r="A108" s="25">
        <v>8.9999999999999893</v>
      </c>
      <c r="B108" s="25">
        <f t="shared" si="34"/>
        <v>1.6849232455453169E-6</v>
      </c>
      <c r="C108" s="25">
        <f t="shared" si="35"/>
        <v>8.9999999999999876</v>
      </c>
      <c r="D108" s="26">
        <f t="shared" si="46"/>
        <v>29491.199999999961</v>
      </c>
      <c r="E108" s="27">
        <f t="shared" si="36"/>
        <v>98.291099620935739</v>
      </c>
      <c r="F108" s="156"/>
      <c r="G108" s="25">
        <f>B108</f>
        <v>1.6849232455453169E-6</v>
      </c>
      <c r="H108" s="25">
        <f t="shared" si="37"/>
        <v>26650599</v>
      </c>
      <c r="I108" s="25">
        <f t="shared" si="38"/>
        <v>29491</v>
      </c>
      <c r="J108" s="27">
        <f t="shared" si="39"/>
        <v>98.28475402664381</v>
      </c>
      <c r="K108" s="25"/>
      <c r="L108" s="25">
        <f t="shared" si="51"/>
        <v>1.6849232455453169E-6</v>
      </c>
      <c r="M108" s="25">
        <f t="shared" si="40"/>
        <v>26650599</v>
      </c>
      <c r="N108" s="27">
        <f t="shared" si="50"/>
        <v>24.070331657329277</v>
      </c>
      <c r="O108" s="27">
        <f t="shared" si="41"/>
        <v>98.28475402664381</v>
      </c>
      <c r="P108" s="25"/>
      <c r="Q108" s="28" t="str">
        <f t="shared" si="42"/>
        <v>17D3D689</v>
      </c>
      <c r="R108" s="28" t="str">
        <f t="shared" si="48"/>
        <v>00017D3D</v>
      </c>
      <c r="S108" s="28">
        <f t="shared" si="43"/>
        <v>97597</v>
      </c>
      <c r="T108" s="27">
        <f t="shared" si="44"/>
        <v>24.399249999999999</v>
      </c>
      <c r="U108" s="27">
        <f t="shared" si="45"/>
        <v>-1.3572155212566595</v>
      </c>
    </row>
    <row r="109" spans="1:26" s="21" customFormat="1" x14ac:dyDescent="0.25">
      <c r="A109" s="25">
        <v>9.0999999999999908</v>
      </c>
      <c r="B109" s="25">
        <f t="shared" si="34"/>
        <v>1.8485442123944709E-6</v>
      </c>
      <c r="C109" s="25">
        <f t="shared" si="35"/>
        <v>9.099999999999989</v>
      </c>
      <c r="D109" s="26">
        <f t="shared" si="46"/>
        <v>29818.879999999965</v>
      </c>
      <c r="E109" s="27">
        <f t="shared" si="36"/>
        <v>109.25784946360619</v>
      </c>
      <c r="F109" s="156"/>
      <c r="G109" s="25">
        <f>B109</f>
        <v>1.8485442123944709E-6</v>
      </c>
      <c r="H109" s="25">
        <f t="shared" si="37"/>
        <v>29238608</v>
      </c>
      <c r="I109" s="25">
        <f t="shared" si="38"/>
        <v>29818</v>
      </c>
      <c r="J109" s="27">
        <f t="shared" si="39"/>
        <v>109.22681703474913</v>
      </c>
      <c r="K109" s="25"/>
      <c r="L109" s="25">
        <f t="shared" si="51"/>
        <v>1.8485442123944709E-6</v>
      </c>
      <c r="M109" s="25">
        <f t="shared" si="40"/>
        <v>29238608</v>
      </c>
      <c r="N109" s="27">
        <f t="shared" si="50"/>
        <v>26.407773864994216</v>
      </c>
      <c r="O109" s="27">
        <f t="shared" si="41"/>
        <v>109.22681703474913</v>
      </c>
      <c r="P109" s="25"/>
      <c r="Q109" s="28" t="str">
        <f t="shared" si="42"/>
        <v>1A242FB0</v>
      </c>
      <c r="R109" s="28" t="str">
        <f t="shared" si="48"/>
        <v>0001A242</v>
      </c>
      <c r="S109" s="28">
        <f t="shared" si="43"/>
        <v>107074</v>
      </c>
      <c r="T109" s="27">
        <f t="shared" si="44"/>
        <v>26.7685</v>
      </c>
      <c r="U109" s="27">
        <f t="shared" si="45"/>
        <v>-1.3567183587236975</v>
      </c>
    </row>
    <row r="110" spans="1:26" s="21" customFormat="1" x14ac:dyDescent="0.25">
      <c r="A110" s="25">
        <v>9.1999999999999904</v>
      </c>
      <c r="B110" s="25">
        <f t="shared" si="34"/>
        <v>2.0280542239603064E-6</v>
      </c>
      <c r="C110" s="25">
        <f t="shared" si="35"/>
        <v>9.1999999999999886</v>
      </c>
      <c r="D110" s="26">
        <f t="shared" si="46"/>
        <v>30146.559999999965</v>
      </c>
      <c r="E110" s="27">
        <f t="shared" si="36"/>
        <v>121.44820553894206</v>
      </c>
      <c r="F110" s="156"/>
      <c r="G110" s="25">
        <f>B110</f>
        <v>2.0280542239603064E-6</v>
      </c>
      <c r="H110" s="25">
        <f t="shared" si="37"/>
        <v>32077936</v>
      </c>
      <c r="I110" s="25">
        <f t="shared" si="38"/>
        <v>30146</v>
      </c>
      <c r="J110" s="27">
        <f t="shared" si="39"/>
        <v>121.42625313893812</v>
      </c>
      <c r="K110" s="25"/>
      <c r="L110" s="25">
        <f t="shared" si="51"/>
        <v>2.0280542239603064E-6</v>
      </c>
      <c r="M110" s="25">
        <f t="shared" si="40"/>
        <v>32077936</v>
      </c>
      <c r="N110" s="27">
        <f t="shared" si="50"/>
        <v>28.972202778728629</v>
      </c>
      <c r="O110" s="27">
        <f t="shared" si="41"/>
        <v>121.42625313893812</v>
      </c>
      <c r="P110" s="25"/>
      <c r="Q110" s="28" t="str">
        <f t="shared" si="42"/>
        <v>1CAE0E90</v>
      </c>
      <c r="R110" s="28" t="str">
        <f t="shared" si="48"/>
        <v>0001CAE0</v>
      </c>
      <c r="S110" s="28">
        <f t="shared" si="43"/>
        <v>117472</v>
      </c>
      <c r="T110" s="27">
        <f t="shared" si="44"/>
        <v>29.367999999999999</v>
      </c>
      <c r="U110" s="27">
        <f t="shared" si="45"/>
        <v>-1.3568592580061463</v>
      </c>
    </row>
    <row r="111" spans="1:26" s="21" customFormat="1" x14ac:dyDescent="0.25">
      <c r="A111" s="25">
        <v>9.2999999999999901</v>
      </c>
      <c r="B111" s="25">
        <f t="shared" si="34"/>
        <v>2.2249962471795857E-6</v>
      </c>
      <c r="C111" s="25">
        <f t="shared" si="35"/>
        <v>9.2999999999999883</v>
      </c>
      <c r="D111" s="26">
        <f t="shared" si="46"/>
        <v>30474.239999999962</v>
      </c>
      <c r="E111" s="27">
        <f t="shared" si="36"/>
        <v>134.9986907214589</v>
      </c>
      <c r="F111" s="156"/>
      <c r="G111" s="25">
        <f>B111</f>
        <v>2.2249962471795857E-6</v>
      </c>
      <c r="H111" s="25">
        <f t="shared" si="37"/>
        <v>35192988</v>
      </c>
      <c r="I111" s="25">
        <f t="shared" si="38"/>
        <v>30474</v>
      </c>
      <c r="J111" s="27">
        <f t="shared" si="39"/>
        <v>134.98823230077971</v>
      </c>
      <c r="K111" s="25"/>
      <c r="L111" s="25">
        <f t="shared" si="51"/>
        <v>2.2249962471795857E-6</v>
      </c>
      <c r="M111" s="25">
        <f t="shared" si="40"/>
        <v>35192988</v>
      </c>
      <c r="N111" s="27">
        <f t="shared" si="50"/>
        <v>31.785660546406827</v>
      </c>
      <c r="O111" s="27">
        <f t="shared" si="41"/>
        <v>134.98823230077971</v>
      </c>
      <c r="P111" s="25"/>
      <c r="Q111" s="28" t="str">
        <f t="shared" si="42"/>
        <v>1F770924</v>
      </c>
      <c r="R111" s="28" t="str">
        <f t="shared" si="48"/>
        <v>0001F770</v>
      </c>
      <c r="S111" s="28">
        <f t="shared" si="43"/>
        <v>128880</v>
      </c>
      <c r="T111" s="27">
        <f t="shared" si="44"/>
        <v>32.22</v>
      </c>
      <c r="U111" s="27">
        <f t="shared" si="45"/>
        <v>-1.3571907543341637</v>
      </c>
    </row>
    <row r="112" spans="1:26" s="21" customFormat="1" x14ac:dyDescent="0.25">
      <c r="A112" s="25">
        <v>9.3999999999999897</v>
      </c>
      <c r="B112" s="25">
        <f t="shared" si="34"/>
        <v>2.4410630847413348E-6</v>
      </c>
      <c r="C112" s="25">
        <f t="shared" si="35"/>
        <v>9.3999999999999879</v>
      </c>
      <c r="D112" s="26">
        <f t="shared" si="46"/>
        <v>30801.919999999962</v>
      </c>
      <c r="E112" s="27">
        <f t="shared" si="36"/>
        <v>150.06106031483901</v>
      </c>
      <c r="F112" s="156"/>
      <c r="G112" s="25">
        <f>B112</f>
        <v>2.4410630847413348E-6</v>
      </c>
      <c r="H112" s="25">
        <f t="shared" si="37"/>
        <v>38610538</v>
      </c>
      <c r="I112" s="25">
        <f t="shared" si="38"/>
        <v>30801</v>
      </c>
      <c r="J112" s="27">
        <f t="shared" si="39"/>
        <v>150.01650151522423</v>
      </c>
      <c r="K112" s="25"/>
      <c r="L112" s="25">
        <f t="shared" si="51"/>
        <v>2.4410630847413348E-6</v>
      </c>
      <c r="M112" s="25">
        <f t="shared" si="40"/>
        <v>38610538</v>
      </c>
      <c r="N112" s="27">
        <f t="shared" si="50"/>
        <v>34.87232895320345</v>
      </c>
      <c r="O112" s="27">
        <f t="shared" si="41"/>
        <v>150.01650151522423</v>
      </c>
      <c r="P112" s="25"/>
      <c r="Q112" s="28" t="str">
        <f t="shared" si="42"/>
        <v>22854036</v>
      </c>
      <c r="R112" s="28" t="str">
        <f t="shared" si="48"/>
        <v>00022854</v>
      </c>
      <c r="S112" s="28">
        <f t="shared" si="43"/>
        <v>141396</v>
      </c>
      <c r="T112" s="27">
        <f t="shared" si="44"/>
        <v>35.348999999999997</v>
      </c>
      <c r="U112" s="27">
        <f t="shared" si="45"/>
        <v>-1.3576246815670705</v>
      </c>
    </row>
    <row r="113" spans="1:21" s="21" customFormat="1" x14ac:dyDescent="0.25">
      <c r="A113" s="25">
        <v>9.4999999999999893</v>
      </c>
      <c r="B113" s="25">
        <f t="shared" si="34"/>
        <v>2.6781119254651627E-6</v>
      </c>
      <c r="C113" s="25">
        <f t="shared" si="35"/>
        <v>9.4999999999999876</v>
      </c>
      <c r="D113" s="26">
        <f t="shared" si="46"/>
        <v>31129.599999999962</v>
      </c>
      <c r="E113" s="27">
        <f t="shared" si="36"/>
        <v>166.8040015978786</v>
      </c>
      <c r="F113" s="156"/>
      <c r="G113" s="25">
        <f>B113</f>
        <v>2.6781119254651627E-6</v>
      </c>
      <c r="H113" s="25">
        <f t="shared" si="37"/>
        <v>42359964</v>
      </c>
      <c r="I113" s="25">
        <f t="shared" si="38"/>
        <v>31129</v>
      </c>
      <c r="J113" s="27">
        <f t="shared" si="39"/>
        <v>166.77169748716875</v>
      </c>
      <c r="K113" s="25"/>
      <c r="L113" s="25">
        <f t="shared" si="51"/>
        <v>2.6781119254651627E-6</v>
      </c>
      <c r="M113" s="25">
        <f t="shared" si="40"/>
        <v>42359964</v>
      </c>
      <c r="N113" s="27">
        <f t="shared" si="50"/>
        <v>38.258741669278372</v>
      </c>
      <c r="O113" s="27">
        <f t="shared" si="41"/>
        <v>166.77169748716875</v>
      </c>
      <c r="P113" s="25"/>
      <c r="Q113" s="28" t="str">
        <f t="shared" si="42"/>
        <v>25DF6D24</v>
      </c>
      <c r="R113" s="28" t="str">
        <f t="shared" si="48"/>
        <v>00025DF6</v>
      </c>
      <c r="S113" s="28">
        <f t="shared" si="43"/>
        <v>155126</v>
      </c>
      <c r="T113" s="27">
        <f t="shared" si="44"/>
        <v>38.781500000000001</v>
      </c>
      <c r="U113" s="27">
        <f t="shared" si="45"/>
        <v>-1.3571045972720295</v>
      </c>
    </row>
    <row r="114" spans="1:21" s="21" customFormat="1" x14ac:dyDescent="0.25">
      <c r="A114" s="25">
        <v>9.5999999999999908</v>
      </c>
      <c r="B114" s="25">
        <f t="shared" ref="B114:B118" si="52">EXP((A114/_c1)-(_c2/_c1))</f>
        <v>2.9381803076501566E-6</v>
      </c>
      <c r="C114" s="25">
        <f t="shared" ref="C114:C118" si="53">_c1*LN(B114)+_c2</f>
        <v>9.599999999999989</v>
      </c>
      <c r="D114" s="26">
        <f t="shared" si="46"/>
        <v>31457.279999999966</v>
      </c>
      <c r="E114" s="27">
        <f t="shared" si="36"/>
        <v>185.4150229959005</v>
      </c>
      <c r="F114" s="156"/>
      <c r="G114" s="25">
        <f>B114</f>
        <v>2.9381803076501566E-6</v>
      </c>
      <c r="H114" s="25">
        <f t="shared" ref="H114:H118" si="54">INT((G1_)*G114)</f>
        <v>46473491</v>
      </c>
      <c r="I114" s="25">
        <f t="shared" ref="I114:I118" si="55">INT(m*LN(H114)+b)</f>
        <v>31457</v>
      </c>
      <c r="J114" s="27">
        <f t="shared" ref="J114:J118" si="56">d1_*EXP(d2_*I114/3276.8)</f>
        <v>185.39826486974255</v>
      </c>
      <c r="K114" s="25"/>
      <c r="L114" s="25">
        <f t="shared" si="51"/>
        <v>2.9381803076501566E-6</v>
      </c>
      <c r="M114" s="25">
        <f t="shared" ref="M114:M118" si="57">INT((G1_)*L114)</f>
        <v>46473491</v>
      </c>
      <c r="N114" s="27">
        <f t="shared" si="50"/>
        <v>41.974003722914716</v>
      </c>
      <c r="O114" s="27">
        <f t="shared" si="41"/>
        <v>185.39826486974255</v>
      </c>
      <c r="P114" s="25"/>
      <c r="Q114" s="28" t="str">
        <f t="shared" si="42"/>
        <v>298CF01D</v>
      </c>
      <c r="R114" s="28" t="str">
        <f t="shared" si="48"/>
        <v>000298CF</v>
      </c>
      <c r="S114" s="28">
        <f t="shared" si="43"/>
        <v>170191</v>
      </c>
      <c r="T114" s="27">
        <f t="shared" si="44"/>
        <v>42.547750000000001</v>
      </c>
      <c r="U114" s="27">
        <f t="shared" ref="U114:U118" si="58">200*(N114-T114)/(N114+T114)</f>
        <v>-1.357629845131185</v>
      </c>
    </row>
    <row r="115" spans="1:21" s="21" customFormat="1" x14ac:dyDescent="0.25">
      <c r="A115" s="25">
        <v>9.6999999999999904</v>
      </c>
      <c r="B115" s="25">
        <f t="shared" si="52"/>
        <v>3.2235036326062801E-6</v>
      </c>
      <c r="C115" s="25">
        <f t="shared" si="53"/>
        <v>9.6999999999999886</v>
      </c>
      <c r="D115" s="26">
        <f t="shared" si="46"/>
        <v>31784.959999999963</v>
      </c>
      <c r="E115" s="27">
        <f t="shared" si="36"/>
        <v>206.10255403493593</v>
      </c>
      <c r="F115" s="156"/>
      <c r="G115" s="25">
        <f>B115</f>
        <v>3.2235036326062801E-6</v>
      </c>
      <c r="H115" s="25">
        <f t="shared" si="54"/>
        <v>50986479</v>
      </c>
      <c r="I115" s="25">
        <f t="shared" si="55"/>
        <v>31785</v>
      </c>
      <c r="J115" s="27">
        <f t="shared" si="56"/>
        <v>206.10521530103031</v>
      </c>
      <c r="K115" s="25"/>
      <c r="L115" s="25">
        <f t="shared" si="51"/>
        <v>3.2235036326062801E-6</v>
      </c>
      <c r="M115" s="25">
        <f t="shared" si="57"/>
        <v>50986479</v>
      </c>
      <c r="N115" s="27">
        <f t="shared" si="50"/>
        <v>46.050051616830615</v>
      </c>
      <c r="O115" s="27">
        <f t="shared" si="41"/>
        <v>206.10521530103031</v>
      </c>
      <c r="P115" s="25"/>
      <c r="Q115" s="28" t="str">
        <f t="shared" si="42"/>
        <v>2D95E101</v>
      </c>
      <c r="R115" s="28" t="str">
        <f t="shared" si="48"/>
        <v>0002D95E</v>
      </c>
      <c r="S115" s="28">
        <f t="shared" si="43"/>
        <v>186718</v>
      </c>
      <c r="T115" s="27">
        <f t="shared" si="44"/>
        <v>46.679499999999997</v>
      </c>
      <c r="U115" s="27">
        <f t="shared" si="58"/>
        <v>-1.3576004028798436</v>
      </c>
    </row>
    <row r="116" spans="1:21" s="21" customFormat="1" x14ac:dyDescent="0.25">
      <c r="A116" s="25">
        <v>9.7999999999999901</v>
      </c>
      <c r="B116" s="25">
        <f t="shared" si="52"/>
        <v>3.5365343789048086E-6</v>
      </c>
      <c r="C116" s="25">
        <f t="shared" si="53"/>
        <v>9.7999999999999883</v>
      </c>
      <c r="D116" s="26">
        <f t="shared" si="46"/>
        <v>32112.639999999963</v>
      </c>
      <c r="E116" s="27">
        <f t="shared" si="36"/>
        <v>229.09827959659339</v>
      </c>
      <c r="F116" s="156"/>
      <c r="G116" s="25">
        <f>B116</f>
        <v>3.5365343789048086E-6</v>
      </c>
      <c r="H116" s="25">
        <f t="shared" si="54"/>
        <v>55937717</v>
      </c>
      <c r="I116" s="25">
        <f t="shared" si="55"/>
        <v>32112</v>
      </c>
      <c r="J116" s="27">
        <f t="shared" si="56"/>
        <v>229.05095367579011</v>
      </c>
      <c r="K116" s="25"/>
      <c r="L116" s="25">
        <f t="shared" si="51"/>
        <v>3.5365343789048086E-6</v>
      </c>
      <c r="M116" s="25">
        <f t="shared" si="57"/>
        <v>55937717</v>
      </c>
      <c r="N116" s="27">
        <f t="shared" ref="N116:N118" si="59">M116*H1_</f>
        <v>50.521918863580737</v>
      </c>
      <c r="O116" s="27">
        <f t="shared" si="41"/>
        <v>229.05095367579011</v>
      </c>
      <c r="P116" s="25"/>
      <c r="Q116" s="28" t="str">
        <f t="shared" si="42"/>
        <v>3203209B</v>
      </c>
      <c r="R116" s="28" t="str">
        <f t="shared" si="48"/>
        <v>00032032</v>
      </c>
      <c r="S116" s="28">
        <f t="shared" si="43"/>
        <v>204850</v>
      </c>
      <c r="T116" s="27">
        <f t="shared" si="44"/>
        <v>51.212499999999999</v>
      </c>
      <c r="U116" s="27">
        <f t="shared" si="58"/>
        <v>-1.3576155329403043</v>
      </c>
    </row>
    <row r="117" spans="1:21" s="21" customFormat="1" x14ac:dyDescent="0.25">
      <c r="A117" s="25">
        <v>9.8999999999999897</v>
      </c>
      <c r="B117" s="25">
        <f t="shared" si="52"/>
        <v>3.879963182502558E-6</v>
      </c>
      <c r="C117" s="25">
        <f t="shared" si="53"/>
        <v>9.8999999999999879</v>
      </c>
      <c r="D117" s="26">
        <f t="shared" si="46"/>
        <v>32440.319999999963</v>
      </c>
      <c r="E117" s="27">
        <f t="shared" si="36"/>
        <v>254.65973461552642</v>
      </c>
      <c r="F117" s="156"/>
      <c r="G117" s="25">
        <f>B117</f>
        <v>3.879963182502558E-6</v>
      </c>
      <c r="H117" s="25">
        <f t="shared" si="54"/>
        <v>61369765</v>
      </c>
      <c r="I117" s="25">
        <f t="shared" si="55"/>
        <v>32440</v>
      </c>
      <c r="J117" s="27">
        <f t="shared" si="56"/>
        <v>254.63343012095081</v>
      </c>
      <c r="K117" s="25"/>
      <c r="L117" s="25">
        <f t="shared" si="51"/>
        <v>3.879963182502558E-6</v>
      </c>
      <c r="M117" s="25">
        <f t="shared" si="57"/>
        <v>61369765</v>
      </c>
      <c r="N117" s="27">
        <f t="shared" si="59"/>
        <v>55.428044873676505</v>
      </c>
      <c r="O117" s="27">
        <f t="shared" si="41"/>
        <v>254.63343012095081</v>
      </c>
      <c r="P117" s="25"/>
      <c r="Q117" s="28" t="str">
        <f t="shared" si="42"/>
        <v>36DE6CAB</v>
      </c>
      <c r="R117" s="28" t="str">
        <f t="shared" si="48"/>
        <v>00036DE6</v>
      </c>
      <c r="S117" s="28">
        <f t="shared" si="43"/>
        <v>224742</v>
      </c>
      <c r="T117" s="27">
        <f t="shared" si="44"/>
        <v>56.185499999999998</v>
      </c>
      <c r="U117" s="27">
        <f t="shared" si="58"/>
        <v>-1.3572817298846214</v>
      </c>
    </row>
    <row r="118" spans="1:21" s="21" customFormat="1" x14ac:dyDescent="0.25">
      <c r="A118" s="25">
        <v>9.9999999999999893</v>
      </c>
      <c r="B118" s="25">
        <f t="shared" si="52"/>
        <v>4.2567419639328722E-6</v>
      </c>
      <c r="C118" s="25">
        <f t="shared" si="53"/>
        <v>9.9999999999999876</v>
      </c>
      <c r="D118" s="26">
        <f t="shared" si="46"/>
        <v>32767.99999999996</v>
      </c>
      <c r="E118" s="27">
        <f t="shared" si="36"/>
        <v>283.07318827816579</v>
      </c>
      <c r="F118" s="156"/>
      <c r="G118" s="25">
        <f>B118</f>
        <v>4.2567419639328722E-6</v>
      </c>
      <c r="H118" s="25">
        <f t="shared" si="54"/>
        <v>67329313</v>
      </c>
      <c r="I118" s="25">
        <f t="shared" si="55"/>
        <v>32768</v>
      </c>
      <c r="J118" s="27">
        <f t="shared" si="56"/>
        <v>283.07318827816925</v>
      </c>
      <c r="K118" s="25"/>
      <c r="L118" s="25">
        <f t="shared" si="51"/>
        <v>4.2567419639328722E-6</v>
      </c>
      <c r="M118" s="25">
        <f t="shared" si="57"/>
        <v>67329313</v>
      </c>
      <c r="N118" s="27">
        <f t="shared" si="59"/>
        <v>60.810599197794069</v>
      </c>
      <c r="O118" s="27">
        <f t="shared" si="41"/>
        <v>283.07318827816925</v>
      </c>
      <c r="P118" s="25"/>
      <c r="Q118" s="28" t="str">
        <f t="shared" si="42"/>
        <v>3C3274EF</v>
      </c>
      <c r="R118" s="28" t="str">
        <f t="shared" si="48"/>
        <v>0003C327</v>
      </c>
      <c r="S118" s="28">
        <f t="shared" si="43"/>
        <v>246567</v>
      </c>
      <c r="T118" s="27">
        <f t="shared" si="44"/>
        <v>61.641750000000002</v>
      </c>
      <c r="U118" s="27">
        <f t="shared" si="58"/>
        <v>-1.3575089537292531</v>
      </c>
    </row>
  </sheetData>
  <pageMargins left="0.38" right="0.5" top="0.33" bottom="0.32" header="0.3" footer="0.3"/>
  <pageSetup scale="61" fitToWidth="2" fitToHeight="2" orientation="portrait" horizontalDpi="300" verticalDpi="300" r:id="rId1"/>
  <rowBreaks count="1" manualBreakCount="1">
    <brk id="60" max="16383" man="1"/>
  </rowBreaks>
  <colBreaks count="2" manualBreakCount="2">
    <brk id="6" max="1048575" man="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F73"/>
  <sheetViews>
    <sheetView workbookViewId="0">
      <selection activeCell="I45" sqref="I45"/>
    </sheetView>
  </sheetViews>
  <sheetFormatPr defaultRowHeight="15" x14ac:dyDescent="0.25"/>
  <cols>
    <col min="2" max="3" width="12.85546875" customWidth="1"/>
    <col min="5" max="5" width="10.85546875" style="64" customWidth="1"/>
    <col min="6" max="7" width="12.7109375" style="72" customWidth="1"/>
    <col min="8" max="8" width="14.5703125" style="72" customWidth="1"/>
    <col min="9" max="9" width="26.28515625" style="72" customWidth="1"/>
    <col min="10" max="10" width="1.85546875" style="72" customWidth="1"/>
    <col min="11" max="11" width="12.7109375" style="72" customWidth="1"/>
    <col min="12" max="12" width="15.42578125" style="72" customWidth="1"/>
    <col min="13" max="14" width="12.7109375" style="72" customWidth="1"/>
    <col min="15" max="15" width="13" style="72" customWidth="1"/>
    <col min="16" max="68" width="13" customWidth="1"/>
  </cols>
  <sheetData>
    <row r="3" spans="1:32" x14ac:dyDescent="0.25">
      <c r="A3" s="102" t="s">
        <v>95</v>
      </c>
      <c r="B3" s="30"/>
      <c r="G3" s="79"/>
      <c r="H3" s="79"/>
      <c r="I3" s="79"/>
      <c r="J3" s="79"/>
      <c r="K3" s="79"/>
      <c r="L3" s="79"/>
      <c r="M3" s="79"/>
      <c r="N3" s="79"/>
      <c r="O3" s="79"/>
    </row>
    <row r="4" spans="1:32" ht="15.75" thickBot="1" x14ac:dyDescent="0.3">
      <c r="A4" s="102" t="s">
        <v>96</v>
      </c>
      <c r="B4" s="72"/>
      <c r="G4" s="30"/>
      <c r="H4" s="30"/>
      <c r="I4" s="30"/>
      <c r="J4" s="30"/>
      <c r="K4" s="30"/>
      <c r="L4" s="30"/>
      <c r="M4" s="30"/>
      <c r="N4" s="30"/>
      <c r="O4" s="30"/>
    </row>
    <row r="5" spans="1:32" x14ac:dyDescent="0.25">
      <c r="A5" s="83" t="s">
        <v>1</v>
      </c>
      <c r="B5" s="40">
        <v>7.2119599999999999E-3</v>
      </c>
      <c r="H5" s="85"/>
      <c r="I5" s="88"/>
      <c r="J5" s="88"/>
      <c r="K5" s="88"/>
      <c r="L5" s="88" t="s">
        <v>102</v>
      </c>
      <c r="M5" s="89">
        <v>6</v>
      </c>
      <c r="N5" s="89">
        <v>7</v>
      </c>
      <c r="O5" s="89">
        <v>8</v>
      </c>
      <c r="P5" s="89">
        <v>9</v>
      </c>
      <c r="Q5" s="89">
        <v>10</v>
      </c>
      <c r="R5" s="89">
        <v>11</v>
      </c>
      <c r="S5" s="89">
        <v>12</v>
      </c>
      <c r="T5" s="89">
        <v>13</v>
      </c>
      <c r="U5" s="89">
        <v>14</v>
      </c>
      <c r="V5" s="89">
        <v>15</v>
      </c>
      <c r="W5" s="89">
        <v>16</v>
      </c>
      <c r="X5" s="89">
        <v>17</v>
      </c>
      <c r="Y5" s="89">
        <v>18</v>
      </c>
      <c r="Z5" s="89">
        <v>19</v>
      </c>
      <c r="AA5" s="89">
        <v>20</v>
      </c>
      <c r="AB5" s="89">
        <v>21</v>
      </c>
      <c r="AC5" s="89">
        <v>22</v>
      </c>
      <c r="AD5" s="89">
        <v>23</v>
      </c>
      <c r="AE5" s="89">
        <v>24</v>
      </c>
      <c r="AF5" s="90">
        <v>25</v>
      </c>
    </row>
    <row r="6" spans="1:32" ht="15.75" thickBot="1" x14ac:dyDescent="0.3">
      <c r="A6" s="84" t="s">
        <v>2</v>
      </c>
      <c r="B6" s="42">
        <v>1.0577719999999999</v>
      </c>
      <c r="G6" s="81"/>
      <c r="H6" s="91"/>
      <c r="I6" s="81"/>
      <c r="J6" s="81"/>
      <c r="K6" s="81"/>
      <c r="L6" s="81" t="s">
        <v>9</v>
      </c>
      <c r="M6" s="77">
        <v>2.9999999999999997E-4</v>
      </c>
      <c r="N6" s="77">
        <v>6.9999999999999999E-4</v>
      </c>
      <c r="O6" s="77">
        <v>1E-3</v>
      </c>
      <c r="P6" s="77">
        <v>2E-3</v>
      </c>
      <c r="Q6" s="77">
        <v>4.0000000000000001E-3</v>
      </c>
      <c r="R6" s="77">
        <v>7.0000000000000001E-3</v>
      </c>
      <c r="S6" s="77">
        <v>0.01</v>
      </c>
      <c r="T6" s="77">
        <v>0.02</v>
      </c>
      <c r="U6" s="77">
        <v>0.04</v>
      </c>
      <c r="V6" s="77">
        <v>7.0000000000000007E-2</v>
      </c>
      <c r="W6" s="77">
        <v>0.1</v>
      </c>
      <c r="X6" s="77">
        <v>0.2</v>
      </c>
      <c r="Y6" s="77">
        <v>0.4</v>
      </c>
      <c r="Z6" s="77">
        <v>0.7</v>
      </c>
      <c r="AA6" s="77">
        <v>1</v>
      </c>
      <c r="AB6" s="77">
        <v>2</v>
      </c>
      <c r="AC6" s="77">
        <v>4</v>
      </c>
      <c r="AD6" s="77">
        <v>7</v>
      </c>
      <c r="AE6" s="77">
        <v>10</v>
      </c>
      <c r="AF6" s="92">
        <v>16</v>
      </c>
    </row>
    <row r="7" spans="1:32" ht="15.75" thickBot="1" x14ac:dyDescent="0.3">
      <c r="G7" s="81"/>
      <c r="H7" s="91" t="s">
        <v>103</v>
      </c>
      <c r="I7" s="81" t="s">
        <v>99</v>
      </c>
      <c r="J7" s="81"/>
      <c r="K7" s="79"/>
      <c r="L7" s="79" t="s">
        <v>97</v>
      </c>
      <c r="M7" s="93">
        <f t="shared" ref="M7:AF7" si="0">VLOOKUP($H$8,all_data,M5,FALSE)</f>
        <v>3.2301092960933031E-4</v>
      </c>
      <c r="N7" s="93">
        <f t="shared" si="0"/>
        <v>8.5022143139435184E-4</v>
      </c>
      <c r="O7" s="93">
        <f t="shared" si="0"/>
        <v>1.277809201801913E-3</v>
      </c>
      <c r="P7" s="93">
        <f t="shared" si="0"/>
        <v>2.8204089324710985E-3</v>
      </c>
      <c r="Q7" s="93">
        <f t="shared" si="0"/>
        <v>6.22526941827105E-3</v>
      </c>
      <c r="R7" s="93">
        <f t="shared" si="0"/>
        <v>1.1796793271284143E-2</v>
      </c>
      <c r="S7" s="93">
        <f t="shared" si="0"/>
        <v>1.7729558956283403E-2</v>
      </c>
      <c r="T7" s="93">
        <f t="shared" si="0"/>
        <v>3.9133077441107993E-2</v>
      </c>
      <c r="U7" s="93">
        <f t="shared" si="0"/>
        <v>8.6375400188340834E-2</v>
      </c>
      <c r="V7" s="93">
        <f t="shared" si="0"/>
        <v>0.16368010302585248</v>
      </c>
      <c r="W7" s="93">
        <f t="shared" si="0"/>
        <v>0.24599702392271283</v>
      </c>
      <c r="X7" s="93">
        <f t="shared" si="0"/>
        <v>0.54297011060379219</v>
      </c>
      <c r="Y7" s="93">
        <f t="shared" si="0"/>
        <v>1.1984557223819039</v>
      </c>
      <c r="Z7" s="93">
        <f t="shared" si="0"/>
        <v>2.2710558293641641</v>
      </c>
      <c r="AA7" s="93">
        <f t="shared" si="0"/>
        <v>3.4132002904327994</v>
      </c>
      <c r="AB7" s="93">
        <f t="shared" si="0"/>
        <v>7.5336917075527321</v>
      </c>
      <c r="AC7" s="93">
        <f t="shared" si="0"/>
        <v>16.628532144315518</v>
      </c>
      <c r="AD7" s="93">
        <f t="shared" si="0"/>
        <v>31.510821930960578</v>
      </c>
      <c r="AE7" s="93">
        <f t="shared" si="0"/>
        <v>47.358037251177173</v>
      </c>
      <c r="AF7" s="94">
        <f t="shared" si="0"/>
        <v>81.011384550032204</v>
      </c>
    </row>
    <row r="8" spans="1:32" ht="15.75" thickBot="1" x14ac:dyDescent="0.3">
      <c r="H8" s="109" t="s">
        <v>83</v>
      </c>
      <c r="I8" s="96">
        <f>VLOOKUP(H8,m_data,2,FALSE)</f>
        <v>4.868799785884967</v>
      </c>
      <c r="J8" s="95"/>
      <c r="K8" s="95"/>
      <c r="L8" s="95" t="s">
        <v>101</v>
      </c>
      <c r="M8" s="96">
        <f>M11*$I$8</f>
        <v>1.46063993576549E-3</v>
      </c>
      <c r="N8" s="96">
        <f t="shared" ref="N8:AF8" si="1">N11*$I$8</f>
        <v>3.408159850119477E-3</v>
      </c>
      <c r="O8" s="96">
        <f t="shared" si="1"/>
        <v>4.8687997858849674E-3</v>
      </c>
      <c r="P8" s="96">
        <f t="shared" si="1"/>
        <v>9.7375995717699348E-3</v>
      </c>
      <c r="Q8" s="96">
        <f t="shared" si="1"/>
        <v>1.947519914353987E-2</v>
      </c>
      <c r="R8" s="96">
        <f t="shared" si="1"/>
        <v>3.4081598501194771E-2</v>
      </c>
      <c r="S8" s="96">
        <f t="shared" si="1"/>
        <v>4.8687997858849669E-2</v>
      </c>
      <c r="T8" s="96">
        <f t="shared" si="1"/>
        <v>9.7375995717699337E-2</v>
      </c>
      <c r="U8" s="96">
        <f t="shared" si="1"/>
        <v>0.19475199143539867</v>
      </c>
      <c r="V8" s="96">
        <f t="shared" si="1"/>
        <v>0.34081598501194771</v>
      </c>
      <c r="W8" s="96">
        <f t="shared" si="1"/>
        <v>0.48687997858849674</v>
      </c>
      <c r="X8" s="96">
        <f t="shared" si="1"/>
        <v>0.97375995717699348</v>
      </c>
      <c r="Y8" s="96">
        <f t="shared" si="1"/>
        <v>1.947519914353987</v>
      </c>
      <c r="Z8" s="96">
        <f t="shared" si="1"/>
        <v>3.4081598501194765</v>
      </c>
      <c r="AA8" s="96">
        <f t="shared" si="1"/>
        <v>4.868799785884967</v>
      </c>
      <c r="AB8" s="96">
        <f t="shared" si="1"/>
        <v>9.737599571769934</v>
      </c>
      <c r="AC8" s="96">
        <f t="shared" si="1"/>
        <v>19.475199143539868</v>
      </c>
      <c r="AD8" s="96">
        <f t="shared" si="1"/>
        <v>34.081598501194769</v>
      </c>
      <c r="AE8" s="96">
        <f t="shared" si="1"/>
        <v>48.68799785884967</v>
      </c>
      <c r="AF8" s="33">
        <f t="shared" si="1"/>
        <v>77.900796574159472</v>
      </c>
    </row>
    <row r="9" spans="1:32" x14ac:dyDescent="0.25">
      <c r="A9" s="73" t="s">
        <v>94</v>
      </c>
      <c r="B9" s="73"/>
      <c r="C9" s="73"/>
    </row>
    <row r="10" spans="1:32" ht="15.75" thickBot="1" x14ac:dyDescent="0.3">
      <c r="A10" s="73"/>
      <c r="B10" s="73"/>
      <c r="C10" s="73"/>
      <c r="I10" s="72" t="s">
        <v>98</v>
      </c>
      <c r="L10" s="72" t="s">
        <v>134</v>
      </c>
      <c r="M10" s="72">
        <f t="shared" ref="M10:AF10" si="2">0.00000007*M11</f>
        <v>2.0999999999999999E-11</v>
      </c>
      <c r="N10" s="72">
        <f t="shared" si="2"/>
        <v>4.9000000000000005E-11</v>
      </c>
      <c r="O10" s="72">
        <f t="shared" si="2"/>
        <v>7.0000000000000004E-11</v>
      </c>
      <c r="P10" s="72">
        <f t="shared" si="2"/>
        <v>1.4000000000000001E-10</v>
      </c>
      <c r="Q10" s="72">
        <f t="shared" si="2"/>
        <v>2.8000000000000002E-10</v>
      </c>
      <c r="R10" s="72">
        <f t="shared" si="2"/>
        <v>4.9000000000000007E-10</v>
      </c>
      <c r="S10" s="72">
        <f t="shared" si="2"/>
        <v>7.0000000000000006E-10</v>
      </c>
      <c r="T10" s="72">
        <f t="shared" si="2"/>
        <v>1.4000000000000001E-9</v>
      </c>
      <c r="U10" s="72">
        <f t="shared" si="2"/>
        <v>2.8000000000000003E-9</v>
      </c>
      <c r="V10" s="72">
        <f t="shared" si="2"/>
        <v>4.9000000000000009E-9</v>
      </c>
      <c r="W10" s="72">
        <f t="shared" si="2"/>
        <v>7.0000000000000006E-9</v>
      </c>
      <c r="X10" s="72">
        <f t="shared" si="2"/>
        <v>1.4000000000000001E-8</v>
      </c>
      <c r="Y10" s="72">
        <f t="shared" si="2"/>
        <v>2.8000000000000003E-8</v>
      </c>
      <c r="Z10" s="72">
        <f t="shared" si="2"/>
        <v>4.9000000000000002E-8</v>
      </c>
      <c r="AA10" s="72">
        <f t="shared" si="2"/>
        <v>7.0000000000000005E-8</v>
      </c>
      <c r="AB10" s="72">
        <f t="shared" si="2"/>
        <v>1.4000000000000001E-7</v>
      </c>
      <c r="AC10" s="72">
        <f t="shared" si="2"/>
        <v>2.8000000000000002E-7</v>
      </c>
      <c r="AD10" s="72">
        <f t="shared" si="2"/>
        <v>4.9000000000000007E-7</v>
      </c>
      <c r="AE10" s="72">
        <f t="shared" si="2"/>
        <v>7.0000000000000007E-7</v>
      </c>
      <c r="AF10" s="72">
        <f t="shared" si="2"/>
        <v>1.1200000000000001E-6</v>
      </c>
    </row>
    <row r="11" spans="1:32" x14ac:dyDescent="0.25">
      <c r="A11" s="74" t="s">
        <v>40</v>
      </c>
      <c r="B11" s="74" t="s">
        <v>41</v>
      </c>
      <c r="C11" s="74" t="s">
        <v>42</v>
      </c>
      <c r="E11" s="99" t="s">
        <v>93</v>
      </c>
      <c r="F11" s="100" t="s">
        <v>41</v>
      </c>
      <c r="G11" s="98" t="s">
        <v>42</v>
      </c>
      <c r="H11" s="97" t="s">
        <v>100</v>
      </c>
      <c r="I11" s="98" t="s">
        <v>0</v>
      </c>
      <c r="L11" t="s">
        <v>9</v>
      </c>
      <c r="M11">
        <v>2.9999999999999997E-4</v>
      </c>
      <c r="N11">
        <v>6.9999999999999999E-4</v>
      </c>
      <c r="O11">
        <v>1E-3</v>
      </c>
      <c r="P11">
        <v>2E-3</v>
      </c>
      <c r="Q11">
        <v>4.0000000000000001E-3</v>
      </c>
      <c r="R11">
        <v>7.0000000000000001E-3</v>
      </c>
      <c r="S11">
        <v>0.01</v>
      </c>
      <c r="T11">
        <v>0.02</v>
      </c>
      <c r="U11">
        <v>0.04</v>
      </c>
      <c r="V11">
        <v>7.0000000000000007E-2</v>
      </c>
      <c r="W11">
        <v>0.1</v>
      </c>
      <c r="X11">
        <v>0.2</v>
      </c>
      <c r="Y11">
        <v>0.4</v>
      </c>
      <c r="Z11">
        <v>0.7</v>
      </c>
      <c r="AA11">
        <v>1</v>
      </c>
      <c r="AB11">
        <v>2</v>
      </c>
      <c r="AC11">
        <v>4</v>
      </c>
      <c r="AD11">
        <v>7</v>
      </c>
      <c r="AE11">
        <v>10</v>
      </c>
      <c r="AF11">
        <v>16</v>
      </c>
    </row>
    <row r="12" spans="1:32" x14ac:dyDescent="0.25">
      <c r="A12" s="43" t="s">
        <v>43</v>
      </c>
      <c r="B12" s="44">
        <v>1.0721130000000001</v>
      </c>
      <c r="C12" s="45">
        <v>22.896017000000001</v>
      </c>
      <c r="E12" s="86">
        <v>21</v>
      </c>
      <c r="F12" s="78">
        <f t="shared" ref="F12:F43" si="3">VLOOKUP(E12,data,2,FALSE)</f>
        <v>1.0517319999999999</v>
      </c>
      <c r="G12" s="75">
        <f t="shared" ref="G12:G43" si="4">VLOOKUP(E12,data,3,FALSE)</f>
        <v>22.157015000000001</v>
      </c>
      <c r="H12" s="86">
        <v>21</v>
      </c>
      <c r="I12" s="75">
        <f>LINEST(M12:AF12,M$11:AF$11,FALSE)</f>
        <v>1.5803081670982388</v>
      </c>
      <c r="J12" s="78"/>
      <c r="K12" s="72" t="s">
        <v>97</v>
      </c>
      <c r="L12" s="82">
        <v>21</v>
      </c>
      <c r="M12" s="8">
        <f t="shared" ref="M12:V21" si="5">d1_s*EXP(d2_s*($F12*LN(M$10)+$G12))</f>
        <v>1.4377747140277133E-4</v>
      </c>
      <c r="N12" s="8">
        <f t="shared" si="5"/>
        <v>3.6903054495837498E-4</v>
      </c>
      <c r="O12" s="8">
        <f t="shared" si="5"/>
        <v>5.487690482232823E-4</v>
      </c>
      <c r="P12" s="8">
        <f t="shared" si="5"/>
        <v>1.1865424197625614E-3</v>
      </c>
      <c r="Q12" s="8">
        <f t="shared" si="5"/>
        <v>2.5655290116201345E-3</v>
      </c>
      <c r="R12" s="8">
        <f t="shared" si="5"/>
        <v>4.7813988819711325E-3</v>
      </c>
      <c r="S12" s="8">
        <f t="shared" si="5"/>
        <v>7.1102074055445401E-3</v>
      </c>
      <c r="T12" s="8">
        <f t="shared" si="5"/>
        <v>1.5373612501111477E-2</v>
      </c>
      <c r="U12" s="8">
        <f t="shared" si="5"/>
        <v>3.3240656404766457E-2</v>
      </c>
      <c r="V12" s="8">
        <f t="shared" si="5"/>
        <v>6.1950902386937942E-2</v>
      </c>
      <c r="W12" s="8">
        <f t="shared" ref="W12:AF21" si="6">d1_s*EXP(d2_s*($F12*LN(W$10)+$G12))</f>
        <v>9.2124454747473772E-2</v>
      </c>
      <c r="X12" s="8">
        <f t="shared" si="6"/>
        <v>0.19919048606928577</v>
      </c>
      <c r="Y12" s="8">
        <f t="shared" si="6"/>
        <v>0.43068748519899447</v>
      </c>
      <c r="Z12" s="8">
        <f t="shared" si="6"/>
        <v>0.80267603713784841</v>
      </c>
      <c r="AA12" s="8">
        <f t="shared" si="6"/>
        <v>1.1936241347757748</v>
      </c>
      <c r="AB12" s="8">
        <f t="shared" si="6"/>
        <v>2.5808410181829187</v>
      </c>
      <c r="AC12" s="8">
        <f t="shared" si="6"/>
        <v>5.5802661550460977</v>
      </c>
      <c r="AD12" s="8">
        <f t="shared" si="6"/>
        <v>10.399990892322567</v>
      </c>
      <c r="AE12" s="8">
        <f t="shared" si="6"/>
        <v>15.465367789960071</v>
      </c>
      <c r="AF12" s="8">
        <f t="shared" si="6"/>
        <v>26.088087073576563</v>
      </c>
    </row>
    <row r="13" spans="1:32" x14ac:dyDescent="0.25">
      <c r="A13" s="43" t="s">
        <v>44</v>
      </c>
      <c r="B13" s="44">
        <v>1.0894010000000001</v>
      </c>
      <c r="C13" s="45">
        <v>22.973434999999998</v>
      </c>
      <c r="E13" s="86">
        <v>23</v>
      </c>
      <c r="F13" s="78">
        <f t="shared" si="3"/>
        <v>1.074219</v>
      </c>
      <c r="G13" s="75">
        <f t="shared" si="4"/>
        <v>22.391646999999999</v>
      </c>
      <c r="H13" s="86">
        <v>23</v>
      </c>
      <c r="I13" s="75">
        <f t="shared" ref="I13:I68" si="7">LINEST(M13:AF13,M$11:AF$11,FALSE)</f>
        <v>1.4529089887612952</v>
      </c>
      <c r="J13" s="78"/>
      <c r="K13" s="72" t="s">
        <v>97</v>
      </c>
      <c r="L13" s="82">
        <v>23</v>
      </c>
      <c r="M13" s="8">
        <f t="shared" si="5"/>
        <v>1.0268197026972412E-4</v>
      </c>
      <c r="N13" s="8">
        <f t="shared" si="5"/>
        <v>2.6891709186640443E-4</v>
      </c>
      <c r="O13" s="8">
        <f t="shared" si="5"/>
        <v>4.0330185184529483E-4</v>
      </c>
      <c r="P13" s="8">
        <f t="shared" si="5"/>
        <v>8.8651117069748434E-4</v>
      </c>
      <c r="Q13" s="8">
        <f t="shared" si="5"/>
        <v>1.9486695936940469E-3</v>
      </c>
      <c r="R13" s="8">
        <f t="shared" si="5"/>
        <v>3.6804183394146235E-3</v>
      </c>
      <c r="S13" s="8">
        <f t="shared" si="5"/>
        <v>5.5196176693324446E-3</v>
      </c>
      <c r="T13" s="8">
        <f t="shared" si="5"/>
        <v>1.2132854583864993E-2</v>
      </c>
      <c r="U13" s="8">
        <f t="shared" si="5"/>
        <v>2.6669629885980456E-2</v>
      </c>
      <c r="V13" s="8">
        <f t="shared" si="5"/>
        <v>5.037046570408682E-2</v>
      </c>
      <c r="W13" s="8">
        <f t="shared" si="6"/>
        <v>7.5541877817346725E-2</v>
      </c>
      <c r="X13" s="8">
        <f t="shared" si="6"/>
        <v>0.16605110597466732</v>
      </c>
      <c r="Y13" s="8">
        <f t="shared" si="6"/>
        <v>0.36500244092527034</v>
      </c>
      <c r="Z13" s="8">
        <f t="shared" si="6"/>
        <v>0.68937375625895059</v>
      </c>
      <c r="AA13" s="8">
        <f t="shared" si="6"/>
        <v>1.0338714827799129</v>
      </c>
      <c r="AB13" s="8">
        <f t="shared" si="6"/>
        <v>2.2725871809325322</v>
      </c>
      <c r="AC13" s="8">
        <f t="shared" si="6"/>
        <v>4.9954492226170473</v>
      </c>
      <c r="AD13" s="8">
        <f t="shared" si="6"/>
        <v>9.4348179866047381</v>
      </c>
      <c r="AE13" s="8">
        <f t="shared" si="6"/>
        <v>14.149638237614546</v>
      </c>
      <c r="AF13" s="8">
        <f t="shared" si="6"/>
        <v>24.136958366088873</v>
      </c>
    </row>
    <row r="14" spans="1:32" x14ac:dyDescent="0.25">
      <c r="A14" s="43" t="s">
        <v>45</v>
      </c>
      <c r="B14" s="44">
        <v>1.0678700000000001</v>
      </c>
      <c r="C14" s="45">
        <v>22.694835000000001</v>
      </c>
      <c r="E14" s="86">
        <v>24</v>
      </c>
      <c r="F14" s="78">
        <f t="shared" si="3"/>
        <v>1.052937</v>
      </c>
      <c r="G14" s="75">
        <f t="shared" si="4"/>
        <v>22.577092</v>
      </c>
      <c r="H14" s="86">
        <v>24</v>
      </c>
      <c r="I14" s="75">
        <f t="shared" si="7"/>
        <v>2.4209487289866023</v>
      </c>
      <c r="J14" s="78"/>
      <c r="K14" s="72" t="s">
        <v>97</v>
      </c>
      <c r="L14" s="82">
        <v>24</v>
      </c>
      <c r="M14" s="8">
        <f t="shared" si="5"/>
        <v>2.1729896600347276E-4</v>
      </c>
      <c r="N14" s="8">
        <f t="shared" si="5"/>
        <v>5.5833925365778199E-4</v>
      </c>
      <c r="O14" s="8">
        <f t="shared" si="5"/>
        <v>8.3065923116978121E-4</v>
      </c>
      <c r="P14" s="8">
        <f t="shared" si="5"/>
        <v>1.7976297801860963E-3</v>
      </c>
      <c r="Q14" s="8">
        <f t="shared" si="5"/>
        <v>3.890250905971612E-3</v>
      </c>
      <c r="R14" s="8">
        <f t="shared" si="5"/>
        <v>7.2554681178807921E-3</v>
      </c>
      <c r="S14" s="8">
        <f t="shared" si="5"/>
        <v>1.0794192830063333E-2</v>
      </c>
      <c r="T14" s="8">
        <f t="shared" si="5"/>
        <v>2.3359714496963245E-2</v>
      </c>
      <c r="U14" s="8">
        <f t="shared" si="5"/>
        <v>5.0552762024025762E-2</v>
      </c>
      <c r="V14" s="8">
        <f t="shared" si="5"/>
        <v>9.428285270060939E-2</v>
      </c>
      <c r="W14" s="8">
        <f t="shared" si="6"/>
        <v>0.14026762657956349</v>
      </c>
      <c r="X14" s="8">
        <f t="shared" si="6"/>
        <v>0.30355319398588554</v>
      </c>
      <c r="Y14" s="8">
        <f t="shared" si="6"/>
        <v>0.65691951753931943</v>
      </c>
      <c r="Z14" s="8">
        <f t="shared" si="6"/>
        <v>1.2251802597626491</v>
      </c>
      <c r="AA14" s="8">
        <f t="shared" si="6"/>
        <v>1.8227400025193463</v>
      </c>
      <c r="AB14" s="8">
        <f t="shared" si="6"/>
        <v>3.9445919422949713</v>
      </c>
      <c r="AC14" s="8">
        <f t="shared" si="6"/>
        <v>8.5364920777028566</v>
      </c>
      <c r="AD14" s="8">
        <f t="shared" si="6"/>
        <v>15.920887265456752</v>
      </c>
      <c r="AE14" s="8">
        <f t="shared" si="6"/>
        <v>23.686015068485304</v>
      </c>
      <c r="AF14" s="8">
        <f t="shared" si="6"/>
        <v>39.979205422584812</v>
      </c>
    </row>
    <row r="15" spans="1:32" x14ac:dyDescent="0.25">
      <c r="A15" s="43" t="s">
        <v>46</v>
      </c>
      <c r="B15" s="44">
        <v>1.068449</v>
      </c>
      <c r="C15" s="45">
        <v>22.581719</v>
      </c>
      <c r="E15" s="86">
        <v>25</v>
      </c>
      <c r="F15" s="78">
        <f t="shared" si="3"/>
        <v>1.0564009999999999</v>
      </c>
      <c r="G15" s="75">
        <f t="shared" si="4"/>
        <v>22.805972000000001</v>
      </c>
      <c r="H15" s="86">
        <v>25</v>
      </c>
      <c r="I15" s="75">
        <f t="shared" si="7"/>
        <v>2.9302187289490194</v>
      </c>
      <c r="J15" s="78"/>
      <c r="K15" s="72" t="s">
        <v>97</v>
      </c>
      <c r="L15" s="82">
        <v>25</v>
      </c>
      <c r="M15" s="8">
        <f t="shared" si="5"/>
        <v>2.529745898744602E-4</v>
      </c>
      <c r="N15" s="8">
        <f t="shared" si="5"/>
        <v>6.5202720175811446E-4</v>
      </c>
      <c r="O15" s="8">
        <f t="shared" si="5"/>
        <v>9.7131037604250526E-4</v>
      </c>
      <c r="P15" s="8">
        <f t="shared" si="5"/>
        <v>2.1073583733798736E-3</v>
      </c>
      <c r="Q15" s="8">
        <f t="shared" si="5"/>
        <v>4.5721320634383158E-3</v>
      </c>
      <c r="R15" s="8">
        <f t="shared" si="5"/>
        <v>8.5447057732858517E-3</v>
      </c>
      <c r="S15" s="8">
        <f t="shared" si="5"/>
        <v>1.2728857562144782E-2</v>
      </c>
      <c r="T15" s="8">
        <f t="shared" si="5"/>
        <v>2.7616573681049281E-2</v>
      </c>
      <c r="U15" s="8">
        <f t="shared" si="5"/>
        <v>5.9917014402690642E-2</v>
      </c>
      <c r="V15" s="8">
        <f t="shared" si="5"/>
        <v>0.11197691837879856</v>
      </c>
      <c r="W15" s="8">
        <f t="shared" si="6"/>
        <v>0.16680951715713935</v>
      </c>
      <c r="X15" s="8">
        <f t="shared" si="6"/>
        <v>0.36191050915445949</v>
      </c>
      <c r="Y15" s="8">
        <f t="shared" si="6"/>
        <v>0.78520230061605834</v>
      </c>
      <c r="Z15" s="8">
        <f t="shared" si="6"/>
        <v>1.4674385031271053</v>
      </c>
      <c r="AA15" s="8">
        <f t="shared" si="6"/>
        <v>2.1860104002538283</v>
      </c>
      <c r="AB15" s="8">
        <f t="shared" si="6"/>
        <v>4.7427757747630785</v>
      </c>
      <c r="AC15" s="8">
        <f t="shared" si="6"/>
        <v>10.289942832416333</v>
      </c>
      <c r="AD15" s="8">
        <f t="shared" si="6"/>
        <v>19.23053243147324</v>
      </c>
      <c r="AE15" s="8">
        <f t="shared" si="6"/>
        <v>28.647295139139374</v>
      </c>
      <c r="AF15" s="8">
        <f t="shared" si="6"/>
        <v>48.436605554164643</v>
      </c>
    </row>
    <row r="16" spans="1:32" x14ac:dyDescent="0.25">
      <c r="A16" s="43" t="s">
        <v>47</v>
      </c>
      <c r="B16" s="44">
        <v>1.0562860000000001</v>
      </c>
      <c r="C16" s="45">
        <v>22.245239000000002</v>
      </c>
      <c r="E16" s="86">
        <v>26</v>
      </c>
      <c r="F16" s="78">
        <f t="shared" si="3"/>
        <v>1.043974</v>
      </c>
      <c r="G16" s="75">
        <f t="shared" si="4"/>
        <v>22.727813000000001</v>
      </c>
      <c r="H16" s="86">
        <v>26</v>
      </c>
      <c r="I16" s="75">
        <f t="shared" si="7"/>
        <v>3.2415104325714301</v>
      </c>
      <c r="J16" s="78"/>
      <c r="K16" s="72" t="s">
        <v>97</v>
      </c>
      <c r="L16" s="82">
        <v>26</v>
      </c>
      <c r="M16" s="8">
        <f t="shared" si="5"/>
        <v>3.2175890270670431E-4</v>
      </c>
      <c r="N16" s="8">
        <f t="shared" si="5"/>
        <v>8.2012935315619586E-4</v>
      </c>
      <c r="O16" s="8">
        <f t="shared" si="5"/>
        <v>1.2160137729438534E-3</v>
      </c>
      <c r="P16" s="8">
        <f t="shared" si="5"/>
        <v>2.6143386528273481E-3</v>
      </c>
      <c r="Q16" s="8">
        <f t="shared" si="5"/>
        <v>5.6206325485284765E-3</v>
      </c>
      <c r="R16" s="8">
        <f t="shared" si="5"/>
        <v>1.0427226848319241E-2</v>
      </c>
      <c r="S16" s="8">
        <f t="shared" si="5"/>
        <v>1.5460550719675678E-2</v>
      </c>
      <c r="T16" s="8">
        <f t="shared" si="5"/>
        <v>3.3239027583211483E-2</v>
      </c>
      <c r="U16" s="8">
        <f t="shared" si="5"/>
        <v>7.1461422992613419E-2</v>
      </c>
      <c r="V16" s="8">
        <f t="shared" si="5"/>
        <v>0.1325730621979124</v>
      </c>
      <c r="W16" s="8">
        <f t="shared" si="6"/>
        <v>0.1965673694443425</v>
      </c>
      <c r="X16" s="8">
        <f t="shared" si="6"/>
        <v>0.42260514087669626</v>
      </c>
      <c r="Y16" s="8">
        <f t="shared" si="6"/>
        <v>0.90856944161315101</v>
      </c>
      <c r="Z16" s="8">
        <f t="shared" si="6"/>
        <v>1.6855504417614764</v>
      </c>
      <c r="AA16" s="8">
        <f t="shared" si="6"/>
        <v>2.4991820427907325</v>
      </c>
      <c r="AB16" s="8">
        <f t="shared" si="6"/>
        <v>5.3730544507751441</v>
      </c>
      <c r="AC16" s="8">
        <f t="shared" si="6"/>
        <v>11.551665159516343</v>
      </c>
      <c r="AD16" s="8">
        <f t="shared" si="6"/>
        <v>21.430298468032433</v>
      </c>
      <c r="AE16" s="8">
        <f t="shared" si="6"/>
        <v>31.774912085681482</v>
      </c>
      <c r="AF16" s="8">
        <f t="shared" si="6"/>
        <v>53.393856739053575</v>
      </c>
    </row>
    <row r="17" spans="1:32" x14ac:dyDescent="0.25">
      <c r="A17" s="43" t="s">
        <v>48</v>
      </c>
      <c r="B17" s="44">
        <v>1.0566720000000001</v>
      </c>
      <c r="C17" s="45">
        <v>22.340495000000001</v>
      </c>
      <c r="E17" s="87">
        <v>61</v>
      </c>
      <c r="F17" s="78">
        <f t="shared" si="3"/>
        <v>1.090309</v>
      </c>
      <c r="G17" s="75">
        <f t="shared" si="4"/>
        <v>24.170072999999999</v>
      </c>
      <c r="H17" s="87">
        <v>61</v>
      </c>
      <c r="I17" s="75">
        <f t="shared" si="7"/>
        <v>7.5162827374553558</v>
      </c>
      <c r="J17" s="78"/>
      <c r="K17" s="72" t="s">
        <v>97</v>
      </c>
      <c r="L17" s="64">
        <v>61</v>
      </c>
      <c r="M17" s="8">
        <f t="shared" si="5"/>
        <v>4.4334781222611744E-4</v>
      </c>
      <c r="N17" s="8">
        <f t="shared" si="5"/>
        <v>1.1779628178040366E-3</v>
      </c>
      <c r="O17" s="8">
        <f t="shared" si="5"/>
        <v>1.7773778116544432E-3</v>
      </c>
      <c r="P17" s="8">
        <f t="shared" si="5"/>
        <v>3.9532760918637132E-3</v>
      </c>
      <c r="Q17" s="8">
        <f t="shared" si="5"/>
        <v>8.7929486663017673E-3</v>
      </c>
      <c r="R17" s="8">
        <f t="shared" si="5"/>
        <v>1.6766017448038628E-2</v>
      </c>
      <c r="S17" s="8">
        <f t="shared" si="5"/>
        <v>2.5297528030220569E-2</v>
      </c>
      <c r="T17" s="8">
        <f t="shared" si="5"/>
        <v>5.6267222471980904E-2</v>
      </c>
      <c r="U17" s="8">
        <f t="shared" si="5"/>
        <v>0.12515058075750649</v>
      </c>
      <c r="V17" s="8">
        <f t="shared" si="5"/>
        <v>0.23863176054398932</v>
      </c>
      <c r="W17" s="8">
        <f t="shared" si="6"/>
        <v>0.36006127692349765</v>
      </c>
      <c r="X17" s="8">
        <f t="shared" si="6"/>
        <v>0.8008548482680895</v>
      </c>
      <c r="Y17" s="8">
        <f t="shared" si="6"/>
        <v>1.7812759357923789</v>
      </c>
      <c r="Z17" s="8">
        <f t="shared" si="6"/>
        <v>3.3964605677411934</v>
      </c>
      <c r="AA17" s="8">
        <f t="shared" si="6"/>
        <v>5.1247743647089532</v>
      </c>
      <c r="AB17" s="8">
        <f t="shared" si="6"/>
        <v>11.398616455857296</v>
      </c>
      <c r="AC17" s="8">
        <f t="shared" si="6"/>
        <v>25.353010271530266</v>
      </c>
      <c r="AD17" s="8">
        <f t="shared" si="6"/>
        <v>48.342032770169517</v>
      </c>
      <c r="AE17" s="8">
        <f t="shared" si="6"/>
        <v>72.941229652857359</v>
      </c>
      <c r="AF17" s="8">
        <f t="shared" si="6"/>
        <v>125.42505954109927</v>
      </c>
    </row>
    <row r="18" spans="1:32" x14ac:dyDescent="0.25">
      <c r="A18" s="43" t="s">
        <v>49</v>
      </c>
      <c r="B18" s="44">
        <v>1.0738920000000001</v>
      </c>
      <c r="C18" s="45">
        <v>22.862261</v>
      </c>
      <c r="E18" s="87">
        <v>62</v>
      </c>
      <c r="F18" s="78">
        <f t="shared" si="3"/>
        <v>1.085402</v>
      </c>
      <c r="G18" s="75">
        <f t="shared" si="4"/>
        <v>23.865600000000001</v>
      </c>
      <c r="H18" s="87">
        <v>62</v>
      </c>
      <c r="I18" s="75">
        <f t="shared" si="7"/>
        <v>5.8561049169686257</v>
      </c>
      <c r="J18" s="78"/>
      <c r="K18" s="72" t="s">
        <v>97</v>
      </c>
      <c r="L18" s="64">
        <v>62</v>
      </c>
      <c r="M18" s="8">
        <f t="shared" si="5"/>
        <v>3.6500369754645276E-4</v>
      </c>
      <c r="N18" s="8">
        <f t="shared" si="5"/>
        <v>9.6554895395762166E-4</v>
      </c>
      <c r="O18" s="8">
        <f t="shared" si="5"/>
        <v>1.4541809567982674E-3</v>
      </c>
      <c r="P18" s="8">
        <f t="shared" si="5"/>
        <v>3.2227999813130479E-3</v>
      </c>
      <c r="Q18" s="8">
        <f t="shared" si="5"/>
        <v>7.1424671537576243E-3</v>
      </c>
      <c r="R18" s="8">
        <f t="shared" si="5"/>
        <v>1.3579448802044829E-2</v>
      </c>
      <c r="S18" s="8">
        <f t="shared" si="5"/>
        <v>2.0451553254561768E-2</v>
      </c>
      <c r="T18" s="8">
        <f t="shared" si="5"/>
        <v>4.5325353174576283E-2</v>
      </c>
      <c r="U18" s="8">
        <f t="shared" si="5"/>
        <v>0.10045142365613895</v>
      </c>
      <c r="V18" s="8">
        <f t="shared" si="5"/>
        <v>0.19098092231525615</v>
      </c>
      <c r="W18" s="8">
        <f t="shared" si="6"/>
        <v>0.28762997381363647</v>
      </c>
      <c r="X18" s="8">
        <f t="shared" si="6"/>
        <v>0.63745427960535617</v>
      </c>
      <c r="Y18" s="8">
        <f t="shared" si="6"/>
        <v>1.4127455257860735</v>
      </c>
      <c r="Z18" s="8">
        <f t="shared" si="6"/>
        <v>2.6859494240218074</v>
      </c>
      <c r="AA18" s="8">
        <f t="shared" si="6"/>
        <v>4.0452185125635971</v>
      </c>
      <c r="AB18" s="8">
        <f t="shared" si="6"/>
        <v>8.9651360690358413</v>
      </c>
      <c r="AC18" s="8">
        <f t="shared" si="6"/>
        <v>19.868806712592612</v>
      </c>
      <c r="AD18" s="8">
        <f t="shared" si="6"/>
        <v>37.775104554654064</v>
      </c>
      <c r="AE18" s="8">
        <f t="shared" si="6"/>
        <v>56.891820408778997</v>
      </c>
      <c r="AF18" s="8">
        <f t="shared" si="6"/>
        <v>97.589160871358089</v>
      </c>
    </row>
    <row r="19" spans="1:32" x14ac:dyDescent="0.25">
      <c r="A19" s="43" t="s">
        <v>50</v>
      </c>
      <c r="B19" s="44">
        <v>1.0947370000000001</v>
      </c>
      <c r="C19" s="45">
        <v>23.356804</v>
      </c>
      <c r="E19" s="87">
        <v>71</v>
      </c>
      <c r="F19" s="78">
        <f t="shared" si="3"/>
        <v>1.1370229999999999</v>
      </c>
      <c r="G19" s="75">
        <f t="shared" si="4"/>
        <v>24.852544000000002</v>
      </c>
      <c r="H19" s="87">
        <v>71</v>
      </c>
      <c r="I19" s="75">
        <f t="shared" si="7"/>
        <v>7.7619573023598081</v>
      </c>
      <c r="J19" s="78"/>
      <c r="K19" s="72" t="s">
        <v>97</v>
      </c>
      <c r="L19" s="64">
        <v>71</v>
      </c>
      <c r="M19" s="8">
        <f t="shared" si="5"/>
        <v>2.7079620249477471E-4</v>
      </c>
      <c r="N19" s="8">
        <f t="shared" si="5"/>
        <v>7.5026093039064397E-4</v>
      </c>
      <c r="O19" s="8">
        <f t="shared" si="5"/>
        <v>1.1521648901171766E-3</v>
      </c>
      <c r="P19" s="8">
        <f t="shared" si="5"/>
        <v>2.6519586727784001E-3</v>
      </c>
      <c r="Q19" s="8">
        <f t="shared" si="5"/>
        <v>6.1040610267244994E-3</v>
      </c>
      <c r="R19" s="8">
        <f t="shared" si="5"/>
        <v>1.1965295374367175E-2</v>
      </c>
      <c r="S19" s="8">
        <f t="shared" si="5"/>
        <v>1.8374931536218088E-2</v>
      </c>
      <c r="T19" s="8">
        <f t="shared" si="5"/>
        <v>4.2293910765000692E-2</v>
      </c>
      <c r="U19" s="8">
        <f t="shared" si="5"/>
        <v>9.7348655926802918E-2</v>
      </c>
      <c r="V19" s="8">
        <f t="shared" si="5"/>
        <v>0.1908246685873779</v>
      </c>
      <c r="W19" s="8">
        <f t="shared" si="6"/>
        <v>0.29304669136928929</v>
      </c>
      <c r="X19" s="8">
        <f t="shared" si="6"/>
        <v>0.67451084594911437</v>
      </c>
      <c r="Y19" s="8">
        <f t="shared" si="6"/>
        <v>1.5525337589621633</v>
      </c>
      <c r="Z19" s="8">
        <f t="shared" si="6"/>
        <v>3.0433059111512875</v>
      </c>
      <c r="AA19" s="8">
        <f t="shared" si="6"/>
        <v>4.6735609954910977</v>
      </c>
      <c r="AB19" s="8">
        <f t="shared" si="6"/>
        <v>10.757219492681278</v>
      </c>
      <c r="AC19" s="8">
        <f t="shared" si="6"/>
        <v>24.760085794400204</v>
      </c>
      <c r="AD19" s="8">
        <f t="shared" si="6"/>
        <v>48.535186448430402</v>
      </c>
      <c r="AE19" s="8">
        <f t="shared" si="6"/>
        <v>74.534785827186695</v>
      </c>
      <c r="AF19" s="8">
        <f t="shared" si="6"/>
        <v>131.17660155447231</v>
      </c>
    </row>
    <row r="20" spans="1:32" x14ac:dyDescent="0.25">
      <c r="A20" s="43" t="s">
        <v>51</v>
      </c>
      <c r="B20" s="44">
        <v>1.066535</v>
      </c>
      <c r="C20" s="45">
        <v>21.702729999999999</v>
      </c>
      <c r="E20" s="87">
        <v>72</v>
      </c>
      <c r="F20" s="78">
        <f t="shared" si="3"/>
        <v>1.1180570000000001</v>
      </c>
      <c r="G20" s="75">
        <f t="shared" si="4"/>
        <v>24.430558999999999</v>
      </c>
      <c r="H20" s="87">
        <v>72</v>
      </c>
      <c r="I20" s="75">
        <f t="shared" si="7"/>
        <v>6.5722499376863697</v>
      </c>
      <c r="J20" s="78"/>
      <c r="K20" s="72" t="s">
        <v>97</v>
      </c>
      <c r="L20" s="64">
        <v>72</v>
      </c>
      <c r="M20" s="8">
        <f t="shared" si="5"/>
        <v>2.8379429235444819E-4</v>
      </c>
      <c r="N20" s="8">
        <f t="shared" si="5"/>
        <v>7.7302079500090031E-4</v>
      </c>
      <c r="O20" s="8">
        <f t="shared" si="5"/>
        <v>1.1786527812786805E-3</v>
      </c>
      <c r="P20" s="8">
        <f t="shared" si="5"/>
        <v>2.6754622389507693E-3</v>
      </c>
      <c r="Q20" s="8">
        <f t="shared" si="5"/>
        <v>6.0731186535579532E-3</v>
      </c>
      <c r="R20" s="8">
        <f t="shared" si="5"/>
        <v>1.1771737415687288E-2</v>
      </c>
      <c r="S20" s="8">
        <f t="shared" si="5"/>
        <v>1.7948794049539214E-2</v>
      </c>
      <c r="T20" s="8">
        <f t="shared" si="5"/>
        <v>4.0742550712984119E-2</v>
      </c>
      <c r="U20" s="8">
        <f t="shared" si="5"/>
        <v>9.248283946088906E-2</v>
      </c>
      <c r="V20" s="8">
        <f t="shared" si="5"/>
        <v>0.17926270894657059</v>
      </c>
      <c r="W20" s="8">
        <f t="shared" si="6"/>
        <v>0.27332833973655363</v>
      </c>
      <c r="X20" s="8">
        <f t="shared" si="6"/>
        <v>0.62043687794714097</v>
      </c>
      <c r="Y20" s="8">
        <f t="shared" si="6"/>
        <v>1.4083498252973699</v>
      </c>
      <c r="Z20" s="8">
        <f t="shared" si="6"/>
        <v>2.72985351984142</v>
      </c>
      <c r="AA20" s="8">
        <f t="shared" si="6"/>
        <v>4.1623064533998093</v>
      </c>
      <c r="AB20" s="8">
        <f t="shared" si="6"/>
        <v>9.4481546388336337</v>
      </c>
      <c r="AC20" s="8">
        <f t="shared" si="6"/>
        <v>21.446673155552709</v>
      </c>
      <c r="AD20" s="8">
        <f t="shared" si="6"/>
        <v>41.570833574827333</v>
      </c>
      <c r="AE20" s="8">
        <f t="shared" si="6"/>
        <v>63.384554374098443</v>
      </c>
      <c r="AF20" s="8">
        <f t="shared" si="6"/>
        <v>110.50598858846799</v>
      </c>
    </row>
    <row r="21" spans="1:32" x14ac:dyDescent="0.25">
      <c r="A21" s="43" t="s">
        <v>52</v>
      </c>
      <c r="B21" s="44">
        <v>1.0550889999999999</v>
      </c>
      <c r="C21" s="45">
        <v>22.360707999999999</v>
      </c>
      <c r="E21" s="87" t="s">
        <v>88</v>
      </c>
      <c r="F21" s="78">
        <f t="shared" si="3"/>
        <v>1.0587260000000001</v>
      </c>
      <c r="G21" s="75">
        <f t="shared" si="4"/>
        <v>23.138925</v>
      </c>
      <c r="H21" s="87" t="s">
        <v>88</v>
      </c>
      <c r="I21" s="75">
        <f t="shared" si="7"/>
        <v>4.0265572777679992</v>
      </c>
      <c r="J21" s="78"/>
      <c r="K21" s="72" t="s">
        <v>97</v>
      </c>
      <c r="L21" s="64" t="s">
        <v>88</v>
      </c>
      <c r="M21" s="8">
        <f t="shared" si="5"/>
        <v>3.3866497475311581E-4</v>
      </c>
      <c r="N21" s="8">
        <f t="shared" si="5"/>
        <v>8.7470995663828431E-4</v>
      </c>
      <c r="O21" s="8">
        <f t="shared" si="5"/>
        <v>1.3041794036471612E-3</v>
      </c>
      <c r="P21" s="8">
        <f t="shared" si="5"/>
        <v>2.834379742616396E-3</v>
      </c>
      <c r="Q21" s="8">
        <f t="shared" si="5"/>
        <v>6.1599719355234245E-3</v>
      </c>
      <c r="R21" s="8">
        <f t="shared" si="5"/>
        <v>1.1528021784892342E-2</v>
      </c>
      <c r="S21" s="8">
        <f t="shared" si="5"/>
        <v>1.7188107283509106E-2</v>
      </c>
      <c r="T21" s="8">
        <f t="shared" si="5"/>
        <v>3.7355001131022192E-2</v>
      </c>
      <c r="U21" s="8">
        <f t="shared" si="5"/>
        <v>8.1183814278228433E-2</v>
      </c>
      <c r="V21" s="8">
        <f t="shared" si="5"/>
        <v>0.15193068886937186</v>
      </c>
      <c r="W21" s="8">
        <f t="shared" si="6"/>
        <v>0.22652637448746665</v>
      </c>
      <c r="X21" s="8">
        <f t="shared" si="6"/>
        <v>0.49231092380394625</v>
      </c>
      <c r="Y21" s="8">
        <f t="shared" si="6"/>
        <v>1.0699418389804454</v>
      </c>
      <c r="Z21" s="8">
        <f t="shared" si="6"/>
        <v>2.002332633563586</v>
      </c>
      <c r="AA21" s="8">
        <f t="shared" si="6"/>
        <v>2.985447873464746</v>
      </c>
      <c r="AB21" s="8">
        <f t="shared" si="6"/>
        <v>6.4882890739738999</v>
      </c>
      <c r="AC21" s="8">
        <f t="shared" si="6"/>
        <v>14.101031701683205</v>
      </c>
      <c r="AD21" s="8">
        <f t="shared" si="6"/>
        <v>26.389243708891893</v>
      </c>
      <c r="AE21" s="8">
        <f t="shared" si="6"/>
        <v>39.345965896206486</v>
      </c>
      <c r="AF21" s="8">
        <f t="shared" si="6"/>
        <v>66.602768991278097</v>
      </c>
    </row>
    <row r="22" spans="1:32" x14ac:dyDescent="0.25">
      <c r="A22" s="43" t="s">
        <v>53</v>
      </c>
      <c r="B22" s="44">
        <v>1.059226</v>
      </c>
      <c r="C22" s="45">
        <v>22.162794999999999</v>
      </c>
      <c r="E22" s="87" t="s">
        <v>83</v>
      </c>
      <c r="F22" s="78">
        <f t="shared" si="3"/>
        <v>1.079847</v>
      </c>
      <c r="G22" s="75">
        <f t="shared" si="4"/>
        <v>23.613475999999999</v>
      </c>
      <c r="H22" s="87" t="s">
        <v>83</v>
      </c>
      <c r="I22" s="75">
        <f t="shared" si="7"/>
        <v>4.868799785884967</v>
      </c>
      <c r="J22" s="78"/>
      <c r="K22" s="72" t="s">
        <v>97</v>
      </c>
      <c r="L22" s="64" t="s">
        <v>83</v>
      </c>
      <c r="M22" s="8">
        <f t="shared" ref="M22:V31" si="8">d1_s*EXP(d2_s*($F22*LN(M$10)+$G22))</f>
        <v>3.2301092960933031E-4</v>
      </c>
      <c r="N22" s="8">
        <f t="shared" si="8"/>
        <v>8.5022143139435184E-4</v>
      </c>
      <c r="O22" s="8">
        <f t="shared" si="8"/>
        <v>1.277809201801913E-3</v>
      </c>
      <c r="P22" s="8">
        <f t="shared" si="8"/>
        <v>2.8204089324710985E-3</v>
      </c>
      <c r="Q22" s="8">
        <f t="shared" si="8"/>
        <v>6.22526941827105E-3</v>
      </c>
      <c r="R22" s="8">
        <f t="shared" si="8"/>
        <v>1.1796793271284143E-2</v>
      </c>
      <c r="S22" s="8">
        <f t="shared" si="8"/>
        <v>1.7729558956283403E-2</v>
      </c>
      <c r="T22" s="8">
        <f t="shared" si="8"/>
        <v>3.9133077441107993E-2</v>
      </c>
      <c r="U22" s="8">
        <f t="shared" si="8"/>
        <v>8.6375400188340834E-2</v>
      </c>
      <c r="V22" s="8">
        <f t="shared" si="8"/>
        <v>0.16368010302585248</v>
      </c>
      <c r="W22" s="8">
        <f t="shared" ref="W22:AF31" si="9">d1_s*EXP(d2_s*($F22*LN(W$10)+$G22))</f>
        <v>0.24599702392271283</v>
      </c>
      <c r="X22" s="8">
        <f t="shared" si="9"/>
        <v>0.54297011060379219</v>
      </c>
      <c r="Y22" s="8">
        <f t="shared" si="9"/>
        <v>1.1984557223819039</v>
      </c>
      <c r="Z22" s="8">
        <f t="shared" si="9"/>
        <v>2.2710558293641641</v>
      </c>
      <c r="AA22" s="8">
        <f t="shared" si="9"/>
        <v>3.4132002904327994</v>
      </c>
      <c r="AB22" s="8">
        <f t="shared" si="9"/>
        <v>7.5336917075527321</v>
      </c>
      <c r="AC22" s="8">
        <f t="shared" si="9"/>
        <v>16.628532144315518</v>
      </c>
      <c r="AD22" s="8">
        <f t="shared" si="9"/>
        <v>31.510821930960578</v>
      </c>
      <c r="AE22" s="8">
        <f t="shared" si="9"/>
        <v>47.358037251177173</v>
      </c>
      <c r="AF22" s="8">
        <f t="shared" si="9"/>
        <v>81.011384550032204</v>
      </c>
    </row>
    <row r="23" spans="1:32" x14ac:dyDescent="0.25">
      <c r="A23" s="43" t="s">
        <v>54</v>
      </c>
      <c r="B23" s="44">
        <v>1.06647</v>
      </c>
      <c r="C23" s="45">
        <v>22.106591999999999</v>
      </c>
      <c r="E23" s="87" t="s">
        <v>85</v>
      </c>
      <c r="F23" s="78">
        <f t="shared" si="3"/>
        <v>1.0661259999999999</v>
      </c>
      <c r="G23" s="75">
        <f t="shared" si="4"/>
        <v>23.280417</v>
      </c>
      <c r="H23" s="87" t="s">
        <v>85</v>
      </c>
      <c r="I23" s="75">
        <f t="shared" si="7"/>
        <v>4.1922780189723481</v>
      </c>
      <c r="J23" s="78"/>
      <c r="K23" s="72" t="s">
        <v>97</v>
      </c>
      <c r="L23" s="64" t="s">
        <v>85</v>
      </c>
      <c r="M23" s="8">
        <f t="shared" si="8"/>
        <v>3.2448083891184281E-4</v>
      </c>
      <c r="N23" s="8">
        <f t="shared" si="8"/>
        <v>8.4365169927760821E-4</v>
      </c>
      <c r="O23" s="8">
        <f t="shared" si="8"/>
        <v>1.2613887401981708E-3</v>
      </c>
      <c r="P23" s="8">
        <f t="shared" si="8"/>
        <v>2.7562966941215555E-3</v>
      </c>
      <c r="Q23" s="8">
        <f t="shared" si="8"/>
        <v>6.0228629160205506E-3</v>
      </c>
      <c r="R23" s="8">
        <f t="shared" si="8"/>
        <v>1.1320912060920308E-2</v>
      </c>
      <c r="S23" s="8">
        <f t="shared" si="8"/>
        <v>1.692650060996281E-2</v>
      </c>
      <c r="T23" s="8">
        <f t="shared" si="8"/>
        <v>3.698658168373798E-2</v>
      </c>
      <c r="U23" s="8">
        <f t="shared" si="8"/>
        <v>8.082043986354881E-2</v>
      </c>
      <c r="V23" s="8">
        <f t="shared" si="8"/>
        <v>0.15191464676813046</v>
      </c>
      <c r="W23" s="8">
        <f t="shared" si="9"/>
        <v>0.22713570667679936</v>
      </c>
      <c r="X23" s="8">
        <f t="shared" si="9"/>
        <v>0.49632074354165495</v>
      </c>
      <c r="Y23" s="8">
        <f t="shared" si="9"/>
        <v>1.0845246838281553</v>
      </c>
      <c r="Z23" s="8">
        <f t="shared" si="9"/>
        <v>2.0385336250734776</v>
      </c>
      <c r="AA23" s="8">
        <f t="shared" si="9"/>
        <v>3.0479205617494016</v>
      </c>
      <c r="AB23" s="8">
        <f t="shared" si="9"/>
        <v>6.6600985886199959</v>
      </c>
      <c r="AC23" s="8">
        <f t="shared" si="9"/>
        <v>14.553172338808817</v>
      </c>
      <c r="AD23" s="8">
        <f t="shared" si="9"/>
        <v>27.354961677250081</v>
      </c>
      <c r="AE23" s="8">
        <f t="shared" si="9"/>
        <v>40.899865048314908</v>
      </c>
      <c r="AF23" s="8">
        <f t="shared" si="9"/>
        <v>69.488302215300422</v>
      </c>
    </row>
    <row r="24" spans="1:32" x14ac:dyDescent="0.25">
      <c r="A24" s="46" t="s">
        <v>55</v>
      </c>
      <c r="B24" s="47">
        <v>1.0245949999999999</v>
      </c>
      <c r="C24" s="48">
        <v>22.345970999999999</v>
      </c>
      <c r="E24" s="87" t="s">
        <v>79</v>
      </c>
      <c r="F24" s="78">
        <f t="shared" si="3"/>
        <v>1.0853680000000001</v>
      </c>
      <c r="G24" s="75">
        <f t="shared" si="4"/>
        <v>23.813355999999999</v>
      </c>
      <c r="H24" s="87" t="s">
        <v>79</v>
      </c>
      <c r="I24" s="75">
        <f t="shared" si="7"/>
        <v>5.5440464798144511</v>
      </c>
      <c r="J24" s="78"/>
      <c r="K24" s="72" t="s">
        <v>97</v>
      </c>
      <c r="L24" s="64" t="s">
        <v>79</v>
      </c>
      <c r="M24" s="8">
        <f t="shared" si="8"/>
        <v>3.4568552634034217E-4</v>
      </c>
      <c r="N24" s="8">
        <f t="shared" si="8"/>
        <v>9.1441848337353007E-4</v>
      </c>
      <c r="O24" s="8">
        <f t="shared" si="8"/>
        <v>1.3771574010339415E-3</v>
      </c>
      <c r="P24" s="8">
        <f t="shared" si="8"/>
        <v>3.0520219554791192E-3</v>
      </c>
      <c r="Q24" s="8">
        <f t="shared" si="8"/>
        <v>6.7638150945804974E-3</v>
      </c>
      <c r="R24" s="8">
        <f t="shared" si="8"/>
        <v>1.2859286610548182E-2</v>
      </c>
      <c r="S24" s="8">
        <f t="shared" si="8"/>
        <v>1.9366692657391448E-2</v>
      </c>
      <c r="T24" s="8">
        <f t="shared" si="8"/>
        <v>4.291998224095385E-2</v>
      </c>
      <c r="U24" s="8">
        <f t="shared" si="8"/>
        <v>9.5118196387587117E-2</v>
      </c>
      <c r="V24" s="8">
        <f t="shared" si="8"/>
        <v>0.18083760897107343</v>
      </c>
      <c r="W24" s="8">
        <f t="shared" si="9"/>
        <v>0.27234997553966089</v>
      </c>
      <c r="X24" s="8">
        <f t="shared" si="9"/>
        <v>0.60357523714950134</v>
      </c>
      <c r="Y24" s="8">
        <f t="shared" si="9"/>
        <v>1.33762841791415</v>
      </c>
      <c r="Z24" s="8">
        <f t="shared" si="9"/>
        <v>2.54308359466456</v>
      </c>
      <c r="AA24" s="8">
        <f t="shared" si="9"/>
        <v>3.8300039396837935</v>
      </c>
      <c r="AB24" s="8">
        <f t="shared" si="9"/>
        <v>8.4879594044300593</v>
      </c>
      <c r="AC24" s="8">
        <f t="shared" si="9"/>
        <v>18.81080437144422</v>
      </c>
      <c r="AD24" s="8">
        <f t="shared" si="9"/>
        <v>35.762882545557943</v>
      </c>
      <c r="AE24" s="8">
        <f t="shared" si="9"/>
        <v>53.860589298482118</v>
      </c>
      <c r="AF24" s="8">
        <f t="shared" si="9"/>
        <v>92.387988804512617</v>
      </c>
    </row>
    <row r="25" spans="1:32" x14ac:dyDescent="0.25">
      <c r="A25" s="46" t="s">
        <v>56</v>
      </c>
      <c r="B25" s="47">
        <v>1.0848279999999999</v>
      </c>
      <c r="C25" s="48">
        <v>23.635577000000001</v>
      </c>
      <c r="E25" s="87" t="s">
        <v>81</v>
      </c>
      <c r="F25" s="78">
        <f t="shared" si="3"/>
        <v>1.0852090000000001</v>
      </c>
      <c r="G25" s="75">
        <f t="shared" si="4"/>
        <v>23.694054000000001</v>
      </c>
      <c r="H25" s="87" t="s">
        <v>81</v>
      </c>
      <c r="I25" s="75">
        <f t="shared" si="7"/>
        <v>4.8982540534892198</v>
      </c>
      <c r="J25" s="78"/>
      <c r="K25" s="72" t="s">
        <v>97</v>
      </c>
      <c r="L25" s="64" t="s">
        <v>81</v>
      </c>
      <c r="M25" s="8">
        <f t="shared" si="8"/>
        <v>3.0596486095870883E-4</v>
      </c>
      <c r="N25" s="8">
        <f t="shared" si="8"/>
        <v>8.0923277386918543E-4</v>
      </c>
      <c r="O25" s="8">
        <f t="shared" si="8"/>
        <v>1.2186696499231452E-3</v>
      </c>
      <c r="P25" s="8">
        <f t="shared" si="8"/>
        <v>2.7004705137504345E-3</v>
      </c>
      <c r="Q25" s="8">
        <f t="shared" si="8"/>
        <v>5.9840178969710646E-3</v>
      </c>
      <c r="R25" s="8">
        <f t="shared" si="8"/>
        <v>1.1375674523614722E-2</v>
      </c>
      <c r="S25" s="8">
        <f t="shared" si="8"/>
        <v>1.7131275125016457E-2</v>
      </c>
      <c r="T25" s="8">
        <f t="shared" si="8"/>
        <v>3.7961479832513058E-2</v>
      </c>
      <c r="U25" s="8">
        <f t="shared" si="8"/>
        <v>8.4119479756059143E-2</v>
      </c>
      <c r="V25" s="8">
        <f t="shared" si="8"/>
        <v>0.15991192527767828</v>
      </c>
      <c r="W25" s="8">
        <f t="shared" si="9"/>
        <v>0.24082046141668886</v>
      </c>
      <c r="X25" s="8">
        <f t="shared" si="9"/>
        <v>0.53363809889296687</v>
      </c>
      <c r="Y25" s="8">
        <f t="shared" si="9"/>
        <v>1.1824976121832329</v>
      </c>
      <c r="Z25" s="8">
        <f t="shared" si="9"/>
        <v>2.2479391259770396</v>
      </c>
      <c r="AA25" s="8">
        <f t="shared" si="9"/>
        <v>3.3852993553444826</v>
      </c>
      <c r="AB25" s="8">
        <f t="shared" si="9"/>
        <v>7.5015416112994124</v>
      </c>
      <c r="AC25" s="8">
        <f t="shared" si="9"/>
        <v>16.622791853611457</v>
      </c>
      <c r="AD25" s="8">
        <f t="shared" si="9"/>
        <v>31.600084267159929</v>
      </c>
      <c r="AE25" s="8">
        <f t="shared" si="9"/>
        <v>47.588363787187568</v>
      </c>
      <c r="AF25" s="8">
        <f t="shared" si="9"/>
        <v>81.622680892979375</v>
      </c>
    </row>
    <row r="26" spans="1:32" x14ac:dyDescent="0.25">
      <c r="A26" s="46" t="s">
        <v>57</v>
      </c>
      <c r="B26" s="47">
        <v>1.0553729999999999</v>
      </c>
      <c r="C26" s="48">
        <v>22.956385000000001</v>
      </c>
      <c r="E26" s="87" t="s">
        <v>51</v>
      </c>
      <c r="F26" s="78">
        <f t="shared" si="3"/>
        <v>1.066535</v>
      </c>
      <c r="G26" s="75">
        <f t="shared" si="4"/>
        <v>21.702729999999999</v>
      </c>
      <c r="H26" s="87" t="s">
        <v>51</v>
      </c>
      <c r="I26" s="75">
        <f t="shared" si="7"/>
        <v>0.78534555445397825</v>
      </c>
      <c r="J26" s="78"/>
      <c r="K26" s="72" t="s">
        <v>97</v>
      </c>
      <c r="L26" s="64" t="s">
        <v>51</v>
      </c>
      <c r="M26" s="8">
        <f t="shared" si="8"/>
        <v>6.0506846677592057E-5</v>
      </c>
      <c r="N26" s="8">
        <f t="shared" si="8"/>
        <v>1.5737576238659593E-4</v>
      </c>
      <c r="O26" s="8">
        <f t="shared" si="8"/>
        <v>2.3533722405484292E-4</v>
      </c>
      <c r="P26" s="8">
        <f t="shared" si="8"/>
        <v>5.1439634594435939E-4</v>
      </c>
      <c r="Q26" s="8">
        <f t="shared" si="8"/>
        <v>1.1243593179260411E-3</v>
      </c>
      <c r="R26" s="8">
        <f t="shared" si="8"/>
        <v>2.1139207756300307E-3</v>
      </c>
      <c r="S26" s="8">
        <f t="shared" si="8"/>
        <v>3.1611236677383395E-3</v>
      </c>
      <c r="T26" s="8">
        <f t="shared" si="8"/>
        <v>6.9095336290016778E-3</v>
      </c>
      <c r="U26" s="8">
        <f t="shared" si="8"/>
        <v>1.5102748259280338E-2</v>
      </c>
      <c r="V26" s="8">
        <f t="shared" si="8"/>
        <v>2.8394849231376262E-2</v>
      </c>
      <c r="W26" s="8">
        <f t="shared" si="9"/>
        <v>4.2461208093483756E-2</v>
      </c>
      <c r="X26" s="8">
        <f t="shared" si="9"/>
        <v>9.2811030534553959E-2</v>
      </c>
      <c r="Y26" s="8">
        <f t="shared" si="9"/>
        <v>0.20286486832690445</v>
      </c>
      <c r="Z26" s="8">
        <f t="shared" si="9"/>
        <v>0.38140855237694044</v>
      </c>
      <c r="AA26" s="8">
        <f t="shared" si="9"/>
        <v>0.57035231210934378</v>
      </c>
      <c r="AB26" s="8">
        <f t="shared" si="9"/>
        <v>1.2466669751385928</v>
      </c>
      <c r="AC26" s="8">
        <f t="shared" si="9"/>
        <v>2.7249447646724843</v>
      </c>
      <c r="AD26" s="8">
        <f t="shared" si="9"/>
        <v>5.1231997268549163</v>
      </c>
      <c r="AE26" s="8">
        <f t="shared" si="9"/>
        <v>7.6611517791081285</v>
      </c>
      <c r="AF26" s="8">
        <f t="shared" si="9"/>
        <v>13.01883732715102</v>
      </c>
    </row>
    <row r="27" spans="1:32" x14ac:dyDescent="0.25">
      <c r="A27" s="46" t="s">
        <v>58</v>
      </c>
      <c r="B27" s="47">
        <v>1.0718259999999999</v>
      </c>
      <c r="C27" s="48">
        <v>23.250011000000001</v>
      </c>
      <c r="E27" s="87" t="s">
        <v>53</v>
      </c>
      <c r="F27" s="78">
        <f t="shared" si="3"/>
        <v>1.059226</v>
      </c>
      <c r="G27" s="75">
        <f t="shared" si="4"/>
        <v>22.162794999999999</v>
      </c>
      <c r="H27" s="87" t="s">
        <v>53</v>
      </c>
      <c r="I27" s="75">
        <f t="shared" si="7"/>
        <v>1.4233325698660781</v>
      </c>
      <c r="J27" s="78"/>
      <c r="K27" s="72" t="s">
        <v>97</v>
      </c>
      <c r="L27" s="64" t="s">
        <v>53</v>
      </c>
      <c r="M27" s="8">
        <f t="shared" si="8"/>
        <v>1.1904301594819867E-4</v>
      </c>
      <c r="N27" s="8">
        <f t="shared" si="8"/>
        <v>3.0760424562406986E-4</v>
      </c>
      <c r="O27" s="8">
        <f t="shared" si="8"/>
        <v>4.5871983368331223E-4</v>
      </c>
      <c r="P27" s="8">
        <f t="shared" si="8"/>
        <v>9.9730369205544198E-4</v>
      </c>
      <c r="Q27" s="8">
        <f t="shared" si="8"/>
        <v>2.1682399171649388E-3</v>
      </c>
      <c r="R27" s="8">
        <f t="shared" si="8"/>
        <v>4.0589334421669487E-3</v>
      </c>
      <c r="S27" s="8">
        <f t="shared" si="8"/>
        <v>6.0529505038040025E-3</v>
      </c>
      <c r="T27" s="8">
        <f t="shared" si="8"/>
        <v>1.3159731587799853E-2</v>
      </c>
      <c r="U27" s="8">
        <f t="shared" si="8"/>
        <v>2.8610598311369487E-2</v>
      </c>
      <c r="V27" s="8">
        <f t="shared" si="8"/>
        <v>5.3558885881164441E-2</v>
      </c>
      <c r="W27" s="8">
        <f t="shared" si="9"/>
        <v>7.9870559568599092E-2</v>
      </c>
      <c r="X27" s="8">
        <f t="shared" si="9"/>
        <v>0.17364674054902554</v>
      </c>
      <c r="Y27" s="8">
        <f t="shared" si="9"/>
        <v>0.37752571994193368</v>
      </c>
      <c r="Z27" s="8">
        <f t="shared" si="9"/>
        <v>0.70672611357237636</v>
      </c>
      <c r="AA27" s="8">
        <f t="shared" si="9"/>
        <v>1.0539168099577312</v>
      </c>
      <c r="AB27" s="8">
        <f t="shared" si="9"/>
        <v>2.2913226080731821</v>
      </c>
      <c r="AC27" s="8">
        <f t="shared" si="9"/>
        <v>4.981568985959945</v>
      </c>
      <c r="AD27" s="8">
        <f t="shared" si="9"/>
        <v>9.325470300359008</v>
      </c>
      <c r="AE27" s="8">
        <f t="shared" si="9"/>
        <v>13.906759240336763</v>
      </c>
      <c r="AF27" s="8">
        <f t="shared" si="9"/>
        <v>23.546478552584432</v>
      </c>
    </row>
    <row r="28" spans="1:32" x14ac:dyDescent="0.25">
      <c r="A28" s="46" t="s">
        <v>59</v>
      </c>
      <c r="B28" s="47">
        <v>1.0970260000000001</v>
      </c>
      <c r="C28" s="48">
        <v>23.695018000000001</v>
      </c>
      <c r="E28" s="87" t="s">
        <v>47</v>
      </c>
      <c r="F28" s="78">
        <f t="shared" si="3"/>
        <v>1.0562860000000001</v>
      </c>
      <c r="G28" s="75">
        <f t="shared" si="4"/>
        <v>22.245239000000002</v>
      </c>
      <c r="H28" s="87" t="s">
        <v>47</v>
      </c>
      <c r="I28" s="75">
        <f t="shared" si="7"/>
        <v>1.6219816581740296</v>
      </c>
      <c r="J28" s="78"/>
      <c r="K28" s="72" t="s">
        <v>97</v>
      </c>
      <c r="L28" s="64" t="s">
        <v>47</v>
      </c>
      <c r="M28" s="8">
        <f t="shared" si="8"/>
        <v>1.4021152513301932E-4</v>
      </c>
      <c r="N28" s="8">
        <f t="shared" si="8"/>
        <v>3.6134975538815623E-4</v>
      </c>
      <c r="O28" s="8">
        <f t="shared" si="8"/>
        <v>5.3827131442126105E-4</v>
      </c>
      <c r="P28" s="8">
        <f t="shared" si="8"/>
        <v>1.167736853435379E-3</v>
      </c>
      <c r="Q28" s="8">
        <f t="shared" si="8"/>
        <v>2.5333123321596494E-3</v>
      </c>
      <c r="R28" s="8">
        <f t="shared" si="8"/>
        <v>4.7341010073911225E-3</v>
      </c>
      <c r="S28" s="8">
        <f t="shared" si="8"/>
        <v>7.0519786822995801E-3</v>
      </c>
      <c r="T28" s="8">
        <f t="shared" si="8"/>
        <v>1.5298707503697849E-2</v>
      </c>
      <c r="U28" s="8">
        <f t="shared" si="8"/>
        <v>3.3189330516719753E-2</v>
      </c>
      <c r="V28" s="8">
        <f t="shared" si="8"/>
        <v>6.2022215357825101E-2</v>
      </c>
      <c r="W28" s="8">
        <f t="shared" si="9"/>
        <v>9.2389101932872877E-2</v>
      </c>
      <c r="X28" s="8">
        <f t="shared" si="9"/>
        <v>0.20043081675049129</v>
      </c>
      <c r="Y28" s="8">
        <f t="shared" si="9"/>
        <v>0.43481873362571499</v>
      </c>
      <c r="Z28" s="8">
        <f t="shared" si="9"/>
        <v>0.81256297486823781</v>
      </c>
      <c r="AA28" s="8">
        <f t="shared" si="9"/>
        <v>1.2104044184630767</v>
      </c>
      <c r="AB28" s="8">
        <f t="shared" si="9"/>
        <v>2.6258762247437417</v>
      </c>
      <c r="AC28" s="8">
        <f t="shared" si="9"/>
        <v>5.6966298556888511</v>
      </c>
      <c r="AD28" s="8">
        <f t="shared" si="9"/>
        <v>10.645517647466841</v>
      </c>
      <c r="AE28" s="8">
        <f t="shared" si="9"/>
        <v>15.857702105378326</v>
      </c>
      <c r="AF28" s="8">
        <f t="shared" si="9"/>
        <v>26.810536394051901</v>
      </c>
    </row>
    <row r="29" spans="1:32" x14ac:dyDescent="0.25">
      <c r="A29" s="46" t="s">
        <v>60</v>
      </c>
      <c r="B29" s="47">
        <v>1.103289</v>
      </c>
      <c r="C29" s="48">
        <v>23.739830999999999</v>
      </c>
      <c r="E29" s="87" t="s">
        <v>49</v>
      </c>
      <c r="F29" s="78">
        <f t="shared" si="3"/>
        <v>1.0738920000000001</v>
      </c>
      <c r="G29" s="75">
        <f t="shared" si="4"/>
        <v>22.862261</v>
      </c>
      <c r="H29" s="87" t="s">
        <v>49</v>
      </c>
      <c r="I29" s="75">
        <f t="shared" si="7"/>
        <v>2.4017573255264959</v>
      </c>
      <c r="J29" s="78"/>
      <c r="K29" s="72" t="s">
        <v>97</v>
      </c>
      <c r="L29" s="64" t="s">
        <v>49</v>
      </c>
      <c r="M29" s="8">
        <f t="shared" si="8"/>
        <v>1.7036498663784968E-4</v>
      </c>
      <c r="N29" s="8">
        <f t="shared" si="8"/>
        <v>4.460435628844363E-4</v>
      </c>
      <c r="O29" s="8">
        <f t="shared" si="8"/>
        <v>6.6886043514836988E-4</v>
      </c>
      <c r="P29" s="8">
        <f t="shared" si="8"/>
        <v>1.4698918421573266E-3</v>
      </c>
      <c r="Q29" s="8">
        <f t="shared" si="8"/>
        <v>3.2302434321165798E-3</v>
      </c>
      <c r="R29" s="8">
        <f t="shared" si="8"/>
        <v>6.0997237232563789E-3</v>
      </c>
      <c r="S29" s="8">
        <f t="shared" si="8"/>
        <v>9.1467834160385217E-3</v>
      </c>
      <c r="T29" s="8">
        <f t="shared" si="8"/>
        <v>2.0101027985356255E-2</v>
      </c>
      <c r="U29" s="8">
        <f t="shared" si="8"/>
        <v>4.4174143815364532E-2</v>
      </c>
      <c r="V29" s="8">
        <f t="shared" si="8"/>
        <v>8.3414788590271363E-2</v>
      </c>
      <c r="W29" s="8">
        <f t="shared" si="9"/>
        <v>0.1250838627364147</v>
      </c>
      <c r="X29" s="8">
        <f t="shared" si="9"/>
        <v>0.27488507281941238</v>
      </c>
      <c r="Y29" s="8">
        <f t="shared" si="9"/>
        <v>0.60408914152389381</v>
      </c>
      <c r="Z29" s="8">
        <f t="shared" si="9"/>
        <v>1.140711820935572</v>
      </c>
      <c r="AA29" s="8">
        <f t="shared" si="9"/>
        <v>1.7105436966647369</v>
      </c>
      <c r="AB29" s="8">
        <f t="shared" si="9"/>
        <v>3.7591014406815746</v>
      </c>
      <c r="AC29" s="8">
        <f t="shared" si="9"/>
        <v>8.2610246489972337</v>
      </c>
      <c r="AD29" s="8">
        <f t="shared" si="9"/>
        <v>15.599433630572133</v>
      </c>
      <c r="AE29" s="8">
        <f t="shared" si="9"/>
        <v>23.391984179168265</v>
      </c>
      <c r="AF29" s="8">
        <f t="shared" si="9"/>
        <v>39.896395739205516</v>
      </c>
    </row>
    <row r="30" spans="1:32" x14ac:dyDescent="0.25">
      <c r="A30" s="46" t="s">
        <v>61</v>
      </c>
      <c r="B30" s="47">
        <v>1.1106670000000001</v>
      </c>
      <c r="C30" s="48">
        <v>23.879618000000001</v>
      </c>
      <c r="E30" s="87" t="s">
        <v>43</v>
      </c>
      <c r="F30" s="78">
        <f t="shared" si="3"/>
        <v>1.0721130000000001</v>
      </c>
      <c r="G30" s="75">
        <f t="shared" si="4"/>
        <v>22.896017000000001</v>
      </c>
      <c r="H30" s="87" t="s">
        <v>43</v>
      </c>
      <c r="I30" s="75">
        <f t="shared" si="7"/>
        <v>2.5553459226322017</v>
      </c>
      <c r="J30" s="78"/>
      <c r="K30" s="72" t="s">
        <v>97</v>
      </c>
      <c r="L30" s="64" t="s">
        <v>43</v>
      </c>
      <c r="M30" s="8">
        <f t="shared" si="8"/>
        <v>1.8491856890829532E-4</v>
      </c>
      <c r="N30" s="8">
        <f t="shared" si="8"/>
        <v>4.8337591413669844E-4</v>
      </c>
      <c r="O30" s="8">
        <f t="shared" si="8"/>
        <v>7.2435547391387384E-4</v>
      </c>
      <c r="P30" s="8">
        <f t="shared" si="8"/>
        <v>1.5897731133367873E-3</v>
      </c>
      <c r="Q30" s="8">
        <f t="shared" si="8"/>
        <v>3.4891412336991016E-3</v>
      </c>
      <c r="R30" s="8">
        <f t="shared" si="8"/>
        <v>6.5816702323200265E-3</v>
      </c>
      <c r="S30" s="8">
        <f t="shared" si="8"/>
        <v>9.8628597761054124E-3</v>
      </c>
      <c r="T30" s="8">
        <f t="shared" si="8"/>
        <v>2.164642893901509E-2</v>
      </c>
      <c r="U30" s="8">
        <f t="shared" si="8"/>
        <v>4.750831872790319E-2</v>
      </c>
      <c r="V30" s="8">
        <f t="shared" si="8"/>
        <v>8.9616345746919679E-2</v>
      </c>
      <c r="W30" s="8">
        <f t="shared" si="9"/>
        <v>0.13429318403229673</v>
      </c>
      <c r="X30" s="8">
        <f t="shared" si="9"/>
        <v>0.29473884158749497</v>
      </c>
      <c r="Y30" s="8">
        <f t="shared" si="9"/>
        <v>0.64687560553665835</v>
      </c>
      <c r="Z30" s="8">
        <f t="shared" si="9"/>
        <v>1.2202205734334555</v>
      </c>
      <c r="AA30" s="8">
        <f t="shared" si="9"/>
        <v>1.8285426019362785</v>
      </c>
      <c r="AB30" s="8">
        <f t="shared" si="9"/>
        <v>4.0131785702427623</v>
      </c>
      <c r="AC30" s="8">
        <f t="shared" si="9"/>
        <v>8.8078900757363883</v>
      </c>
      <c r="AD30" s="8">
        <f t="shared" si="9"/>
        <v>16.61458337115295</v>
      </c>
      <c r="AE30" s="8">
        <f t="shared" si="9"/>
        <v>24.897526044894306</v>
      </c>
      <c r="AF30" s="8">
        <f t="shared" si="9"/>
        <v>42.426644861380588</v>
      </c>
    </row>
    <row r="31" spans="1:32" x14ac:dyDescent="0.25">
      <c r="A31" s="46" t="s">
        <v>62</v>
      </c>
      <c r="B31" s="47">
        <v>1.1050979999999999</v>
      </c>
      <c r="C31" s="48">
        <v>23.767949999999999</v>
      </c>
      <c r="E31" s="87" t="s">
        <v>45</v>
      </c>
      <c r="F31" s="78">
        <f t="shared" si="3"/>
        <v>1.0678700000000001</v>
      </c>
      <c r="G31" s="75">
        <f t="shared" si="4"/>
        <v>22.694835000000001</v>
      </c>
      <c r="H31" s="87" t="s">
        <v>45</v>
      </c>
      <c r="I31" s="75">
        <f t="shared" si="7"/>
        <v>2.199139777415116</v>
      </c>
      <c r="J31" s="78"/>
      <c r="K31" s="72" t="s">
        <v>97</v>
      </c>
      <c r="L31" s="64" t="s">
        <v>45</v>
      </c>
      <c r="M31" s="8">
        <f t="shared" si="8"/>
        <v>1.6691057537956998E-4</v>
      </c>
      <c r="N31" s="8">
        <f t="shared" si="8"/>
        <v>4.3464712419521284E-4</v>
      </c>
      <c r="O31" s="8">
        <f t="shared" si="8"/>
        <v>6.5029187964892141E-4</v>
      </c>
      <c r="P31" s="8">
        <f t="shared" si="8"/>
        <v>1.4227895657915168E-3</v>
      </c>
      <c r="Q31" s="8">
        <f t="shared" si="8"/>
        <v>3.1129562153199885E-3</v>
      </c>
      <c r="R31" s="8">
        <f t="shared" si="8"/>
        <v>5.8573313947855327E-3</v>
      </c>
      <c r="S31" s="8">
        <f t="shared" si="8"/>
        <v>8.763373390527714E-3</v>
      </c>
      <c r="T31" s="8">
        <f t="shared" si="8"/>
        <v>1.9173599750175793E-2</v>
      </c>
      <c r="U31" s="8">
        <f t="shared" si="8"/>
        <v>4.1950389535758983E-2</v>
      </c>
      <c r="V31" s="8">
        <f t="shared" si="8"/>
        <v>7.8933758349063299E-2</v>
      </c>
      <c r="W31" s="8">
        <f t="shared" si="9"/>
        <v>0.1180957591278393</v>
      </c>
      <c r="X31" s="8">
        <f t="shared" si="9"/>
        <v>0.25838461021846476</v>
      </c>
      <c r="Y31" s="8">
        <f t="shared" si="9"/>
        <v>0.56532603110224156</v>
      </c>
      <c r="Z31" s="8">
        <f t="shared" si="9"/>
        <v>1.0637161852674168</v>
      </c>
      <c r="AA31" s="8">
        <f t="shared" si="9"/>
        <v>1.5914657178770419</v>
      </c>
      <c r="AB31" s="8">
        <f t="shared" si="9"/>
        <v>3.4820069088558006</v>
      </c>
      <c r="AC31" s="8">
        <f t="shared" si="9"/>
        <v>7.618368386529248</v>
      </c>
      <c r="AD31" s="8">
        <f t="shared" si="9"/>
        <v>14.334704776074888</v>
      </c>
      <c r="AE31" s="8">
        <f t="shared" si="9"/>
        <v>21.446689956378084</v>
      </c>
      <c r="AF31" s="8">
        <f t="shared" si="9"/>
        <v>36.469234756932849</v>
      </c>
    </row>
    <row r="32" spans="1:32" x14ac:dyDescent="0.25">
      <c r="A32" s="46" t="s">
        <v>63</v>
      </c>
      <c r="B32" s="47">
        <v>1.049345</v>
      </c>
      <c r="C32" s="48">
        <v>22.790893000000001</v>
      </c>
      <c r="E32" s="87" t="s">
        <v>63</v>
      </c>
      <c r="F32" s="78">
        <f t="shared" si="3"/>
        <v>1.049345</v>
      </c>
      <c r="G32" s="75">
        <f t="shared" si="4"/>
        <v>22.790893000000001</v>
      </c>
      <c r="H32" s="87" t="s">
        <v>63</v>
      </c>
      <c r="I32" s="75">
        <f t="shared" si="7"/>
        <v>3.2007698798101711</v>
      </c>
      <c r="J32" s="78"/>
      <c r="K32" s="72" t="s">
        <v>97</v>
      </c>
      <c r="L32" s="64" t="s">
        <v>63</v>
      </c>
      <c r="M32" s="8">
        <f t="shared" ref="M32:V41" si="10">d1_s*EXP(d2_s*($F32*LN(M$10)+$G32))</f>
        <v>2.9911964998794382E-4</v>
      </c>
      <c r="N32" s="8">
        <f t="shared" si="10"/>
        <v>7.6610326251557955E-4</v>
      </c>
      <c r="O32" s="8">
        <f t="shared" si="10"/>
        <v>1.1382128734378737E-3</v>
      </c>
      <c r="P32" s="8">
        <f t="shared" si="10"/>
        <v>2.4567280419351273E-3</v>
      </c>
      <c r="Q32" s="8">
        <f t="shared" si="10"/>
        <v>5.3026220427473143E-3</v>
      </c>
      <c r="R32" s="8">
        <f t="shared" si="10"/>
        <v>9.8685892045634691E-3</v>
      </c>
      <c r="S32" s="8">
        <f t="shared" si="10"/>
        <v>1.4661933743006009E-2</v>
      </c>
      <c r="T32" s="8">
        <f t="shared" si="10"/>
        <v>3.164643856701551E-2</v>
      </c>
      <c r="U32" s="8">
        <f t="shared" si="10"/>
        <v>6.8305933687199838E-2</v>
      </c>
      <c r="V32" s="8">
        <f t="shared" si="10"/>
        <v>0.12712261865148519</v>
      </c>
      <c r="W32" s="8">
        <f t="shared" ref="W32:AF41" si="11">d1_s*EXP(d2_s*($F32*LN(W$10)+$G32))</f>
        <v>0.18886827420515198</v>
      </c>
      <c r="X32" s="8">
        <f t="shared" si="11"/>
        <v>0.40765483882661357</v>
      </c>
      <c r="Y32" s="8">
        <f t="shared" si="11"/>
        <v>0.87988556213650138</v>
      </c>
      <c r="Z32" s="8">
        <f t="shared" si="11"/>
        <v>1.6375349949046558</v>
      </c>
      <c r="AA32" s="8">
        <f t="shared" si="11"/>
        <v>2.4329140771249489</v>
      </c>
      <c r="AB32" s="8">
        <f t="shared" si="11"/>
        <v>5.2512217849360336</v>
      </c>
      <c r="AC32" s="8">
        <f t="shared" si="11"/>
        <v>11.334280356983852</v>
      </c>
      <c r="AD32" s="8">
        <f t="shared" si="11"/>
        <v>21.093971222296389</v>
      </c>
      <c r="AE32" s="8">
        <f t="shared" si="11"/>
        <v>31.339678045892086</v>
      </c>
      <c r="AF32" s="8">
        <f t="shared" si="11"/>
        <v>52.803307941940233</v>
      </c>
    </row>
    <row r="33" spans="1:32" x14ac:dyDescent="0.25">
      <c r="A33" s="46" t="s">
        <v>64</v>
      </c>
      <c r="B33" s="47">
        <v>1.10171</v>
      </c>
      <c r="C33" s="48">
        <v>23.825023000000002</v>
      </c>
      <c r="E33" s="87" t="s">
        <v>65</v>
      </c>
      <c r="F33" s="78">
        <f t="shared" si="3"/>
        <v>1.0718080000000001</v>
      </c>
      <c r="G33" s="75">
        <f t="shared" si="4"/>
        <v>23.106933999999999</v>
      </c>
      <c r="H33" s="87" t="s">
        <v>65</v>
      </c>
      <c r="I33" s="75">
        <f t="shared" si="7"/>
        <v>3.2084740793735449</v>
      </c>
      <c r="J33" s="78"/>
      <c r="K33" s="72" t="s">
        <v>97</v>
      </c>
      <c r="L33" s="64" t="s">
        <v>65</v>
      </c>
      <c r="M33" s="8">
        <f t="shared" si="10"/>
        <v>2.3297933637567495E-4</v>
      </c>
      <c r="N33" s="8">
        <f t="shared" si="10"/>
        <v>6.0883998933334129E-4</v>
      </c>
      <c r="O33" s="8">
        <f t="shared" si="10"/>
        <v>9.1226273584805594E-4</v>
      </c>
      <c r="P33" s="8">
        <f t="shared" si="10"/>
        <v>2.0017333190464519E-3</v>
      </c>
      <c r="Q33" s="8">
        <f t="shared" si="10"/>
        <v>4.3923051146617523E-3</v>
      </c>
      <c r="R33" s="8">
        <f t="shared" si="10"/>
        <v>8.2838392260392787E-3</v>
      </c>
      <c r="S33" s="8">
        <f t="shared" si="10"/>
        <v>1.2412190342403031E-2</v>
      </c>
      <c r="T33" s="8">
        <f t="shared" si="10"/>
        <v>2.7235459692034371E-2</v>
      </c>
      <c r="U33" s="8">
        <f t="shared" si="10"/>
        <v>5.9761431638891811E-2</v>
      </c>
      <c r="V33" s="8">
        <f t="shared" si="10"/>
        <v>0.11270940398971858</v>
      </c>
      <c r="W33" s="8">
        <f t="shared" si="11"/>
        <v>0.1688794938585573</v>
      </c>
      <c r="X33" s="8">
        <f t="shared" si="11"/>
        <v>0.37056397951640224</v>
      </c>
      <c r="Y33" s="8">
        <f t="shared" si="11"/>
        <v>0.8131103414487999</v>
      </c>
      <c r="Z33" s="8">
        <f t="shared" si="11"/>
        <v>1.5335171773717995</v>
      </c>
      <c r="AA33" s="8">
        <f t="shared" si="11"/>
        <v>2.2977639448929854</v>
      </c>
      <c r="AB33" s="8">
        <f t="shared" si="11"/>
        <v>5.0418705785676217</v>
      </c>
      <c r="AC33" s="8">
        <f t="shared" si="11"/>
        <v>11.063128998749148</v>
      </c>
      <c r="AD33" s="8">
        <f t="shared" si="11"/>
        <v>20.864939836864803</v>
      </c>
      <c r="AE33" s="8">
        <f t="shared" si="11"/>
        <v>31.263234071936093</v>
      </c>
      <c r="AF33" s="8">
        <f t="shared" si="11"/>
        <v>53.266056121645711</v>
      </c>
    </row>
    <row r="34" spans="1:32" x14ac:dyDescent="0.25">
      <c r="A34" s="46" t="s">
        <v>65</v>
      </c>
      <c r="B34" s="47">
        <v>1.0718080000000001</v>
      </c>
      <c r="C34" s="48">
        <v>23.106933999999999</v>
      </c>
      <c r="E34" s="87" t="s">
        <v>59</v>
      </c>
      <c r="F34" s="78">
        <f t="shared" si="3"/>
        <v>1.0970260000000001</v>
      </c>
      <c r="G34" s="75">
        <f t="shared" si="4"/>
        <v>23.695018000000001</v>
      </c>
      <c r="H34" s="87" t="s">
        <v>59</v>
      </c>
      <c r="I34" s="75">
        <f t="shared" si="7"/>
        <v>4.1180085080922826</v>
      </c>
      <c r="J34" s="78"/>
      <c r="K34" s="72" t="s">
        <v>97</v>
      </c>
      <c r="L34" s="64" t="s">
        <v>59</v>
      </c>
      <c r="M34" s="8">
        <f t="shared" si="10"/>
        <v>2.2523995487581239E-4</v>
      </c>
      <c r="N34" s="8">
        <f t="shared" si="10"/>
        <v>6.0206993295006583E-4</v>
      </c>
      <c r="O34" s="8">
        <f t="shared" si="10"/>
        <v>9.1074269858102579E-4</v>
      </c>
      <c r="P34" s="8">
        <f t="shared" si="10"/>
        <v>2.0356913182090824E-3</v>
      </c>
      <c r="Q34" s="8">
        <f t="shared" si="10"/>
        <v>4.5501755320009104E-3</v>
      </c>
      <c r="R34" s="8">
        <f t="shared" si="10"/>
        <v>8.7106452174576191E-3</v>
      </c>
      <c r="S34" s="8">
        <f t="shared" si="10"/>
        <v>1.3176470203150378E-2</v>
      </c>
      <c r="T34" s="8">
        <f t="shared" si="10"/>
        <v>2.94520351785258E-2</v>
      </c>
      <c r="U34" s="8">
        <f t="shared" si="10"/>
        <v>6.5831164400139197E-2</v>
      </c>
      <c r="V34" s="8">
        <f t="shared" si="10"/>
        <v>0.12602413100524407</v>
      </c>
      <c r="W34" s="8">
        <f t="shared" si="11"/>
        <v>0.19063492607189181</v>
      </c>
      <c r="X34" s="8">
        <f t="shared" si="11"/>
        <v>0.42610702732683647</v>
      </c>
      <c r="Y34" s="8">
        <f t="shared" si="11"/>
        <v>0.9524340711252518</v>
      </c>
      <c r="Z34" s="8">
        <f t="shared" si="11"/>
        <v>1.8232956571111998</v>
      </c>
      <c r="AA34" s="8">
        <f t="shared" si="11"/>
        <v>2.7580736326293844</v>
      </c>
      <c r="AB34" s="8">
        <f t="shared" si="11"/>
        <v>6.1648438770607763</v>
      </c>
      <c r="AC34" s="8">
        <f t="shared" si="11"/>
        <v>13.7796538783128</v>
      </c>
      <c r="AD34" s="8">
        <f t="shared" si="11"/>
        <v>26.37913093883758</v>
      </c>
      <c r="AE34" s="8">
        <f t="shared" si="11"/>
        <v>39.903339433911995</v>
      </c>
      <c r="AF34" s="8">
        <f t="shared" si="11"/>
        <v>68.84473958916071</v>
      </c>
    </row>
    <row r="35" spans="1:32" x14ac:dyDescent="0.25">
      <c r="A35" s="46" t="s">
        <v>66</v>
      </c>
      <c r="B35" s="47">
        <v>1.0893679999999999</v>
      </c>
      <c r="C35" s="48">
        <v>23.399598000000001</v>
      </c>
      <c r="E35" s="87" t="s">
        <v>61</v>
      </c>
      <c r="F35" s="78">
        <f t="shared" si="3"/>
        <v>1.1106670000000001</v>
      </c>
      <c r="G35" s="75">
        <f t="shared" si="4"/>
        <v>23.879618000000001</v>
      </c>
      <c r="H35" s="87" t="s">
        <v>61</v>
      </c>
      <c r="I35" s="75">
        <f t="shared" si="7"/>
        <v>4.0926763685720724</v>
      </c>
      <c r="J35" s="78"/>
      <c r="K35" s="72" t="s">
        <v>97</v>
      </c>
      <c r="L35" s="64" t="s">
        <v>61</v>
      </c>
      <c r="M35" s="8">
        <f t="shared" si="10"/>
        <v>1.9203367621049741E-4</v>
      </c>
      <c r="N35" s="8">
        <f t="shared" si="10"/>
        <v>5.1962311923509151E-4</v>
      </c>
      <c r="O35" s="8">
        <f t="shared" si="10"/>
        <v>7.9008226878466E-4</v>
      </c>
      <c r="P35" s="8">
        <f t="shared" si="10"/>
        <v>1.7837423513283408E-3</v>
      </c>
      <c r="Q35" s="8">
        <f t="shared" si="10"/>
        <v>4.027095533755836E-3</v>
      </c>
      <c r="R35" s="8">
        <f t="shared" si="10"/>
        <v>7.7717875379847761E-3</v>
      </c>
      <c r="S35" s="8">
        <f t="shared" si="10"/>
        <v>1.1816932894676146E-2</v>
      </c>
      <c r="T35" s="8">
        <f t="shared" si="10"/>
        <v>2.6678694738286605E-2</v>
      </c>
      <c r="U35" s="8">
        <f t="shared" si="10"/>
        <v>6.0231598104390376E-2</v>
      </c>
      <c r="V35" s="8">
        <f t="shared" si="10"/>
        <v>0.11623940371338398</v>
      </c>
      <c r="W35" s="8">
        <f t="shared" si="11"/>
        <v>0.17674096553524554</v>
      </c>
      <c r="X35" s="8">
        <f t="shared" si="11"/>
        <v>0.39902217515250654</v>
      </c>
      <c r="Y35" s="8">
        <f t="shared" si="11"/>
        <v>0.90085903843093629</v>
      </c>
      <c r="Z35" s="8">
        <f t="shared" si="11"/>
        <v>1.7385445638606103</v>
      </c>
      <c r="AA35" s="8">
        <f t="shared" si="11"/>
        <v>2.6434413376760708</v>
      </c>
      <c r="AB35" s="8">
        <f t="shared" si="11"/>
        <v>5.9680092232901618</v>
      </c>
      <c r="AC35" s="8">
        <f t="shared" si="11"/>
        <v>13.473775105820398</v>
      </c>
      <c r="AD35" s="8">
        <f t="shared" si="11"/>
        <v>26.002690171932208</v>
      </c>
      <c r="AE35" s="8">
        <f t="shared" si="11"/>
        <v>39.53685601169316</v>
      </c>
      <c r="AF35" s="8">
        <f t="shared" si="11"/>
        <v>68.676619758781968</v>
      </c>
    </row>
    <row r="36" spans="1:32" x14ac:dyDescent="0.25">
      <c r="A36" s="49" t="s">
        <v>67</v>
      </c>
      <c r="B36" s="50">
        <v>1.0724450000000001</v>
      </c>
      <c r="C36" s="51">
        <v>23.848534000000001</v>
      </c>
      <c r="E36" s="87" t="s">
        <v>55</v>
      </c>
      <c r="F36" s="78">
        <f t="shared" si="3"/>
        <v>1.0245949999999999</v>
      </c>
      <c r="G36" s="75">
        <f t="shared" si="4"/>
        <v>22.345970999999999</v>
      </c>
      <c r="H36" s="87" t="s">
        <v>55</v>
      </c>
      <c r="I36" s="75">
        <f t="shared" si="7"/>
        <v>2.8822383653215806</v>
      </c>
      <c r="J36" s="78"/>
      <c r="K36" s="72" t="s">
        <v>97</v>
      </c>
      <c r="L36" s="64" t="s">
        <v>55</v>
      </c>
      <c r="M36" s="8">
        <f t="shared" si="10"/>
        <v>3.5562921111939838E-4</v>
      </c>
      <c r="N36" s="8">
        <f t="shared" si="10"/>
        <v>8.9085334417455034E-4</v>
      </c>
      <c r="O36" s="8">
        <f t="shared" si="10"/>
        <v>1.3112547816592794E-3</v>
      </c>
      <c r="P36" s="8">
        <f t="shared" si="10"/>
        <v>2.7793276785217625E-3</v>
      </c>
      <c r="Q36" s="8">
        <f t="shared" si="10"/>
        <v>5.8910460824572464E-3</v>
      </c>
      <c r="R36" s="8">
        <f t="shared" si="10"/>
        <v>1.0804237366704522E-2</v>
      </c>
      <c r="S36" s="8">
        <f t="shared" si="10"/>
        <v>1.5902850903478642E-2</v>
      </c>
      <c r="T36" s="8">
        <f t="shared" si="10"/>
        <v>3.3707586276644656E-2</v>
      </c>
      <c r="U36" s="8">
        <f t="shared" si="10"/>
        <v>7.1446395334619855E-2</v>
      </c>
      <c r="V36" s="8">
        <f t="shared" si="10"/>
        <v>0.1310334027923038</v>
      </c>
      <c r="W36" s="8">
        <f t="shared" si="11"/>
        <v>0.19286920466993193</v>
      </c>
      <c r="X36" s="8">
        <f t="shared" si="11"/>
        <v>0.40880439588963963</v>
      </c>
      <c r="Y36" s="8">
        <f t="shared" si="11"/>
        <v>0.86649931690596638</v>
      </c>
      <c r="Z36" s="8">
        <f t="shared" si="11"/>
        <v>1.5891684035230702</v>
      </c>
      <c r="AA36" s="8">
        <f t="shared" si="11"/>
        <v>2.3391107881087727</v>
      </c>
      <c r="AB36" s="8">
        <f t="shared" si="11"/>
        <v>4.9579650327703257</v>
      </c>
      <c r="AC36" s="8">
        <f t="shared" si="11"/>
        <v>10.5088725985689</v>
      </c>
      <c r="AD36" s="8">
        <f t="shared" si="11"/>
        <v>19.273377329283488</v>
      </c>
      <c r="AE36" s="8">
        <f t="shared" si="11"/>
        <v>28.368651638349505</v>
      </c>
      <c r="AF36" s="8">
        <f t="shared" si="11"/>
        <v>47.212985316630999</v>
      </c>
    </row>
    <row r="37" spans="1:32" x14ac:dyDescent="0.25">
      <c r="A37" s="49" t="s">
        <v>68</v>
      </c>
      <c r="B37" s="50">
        <v>1.102112</v>
      </c>
      <c r="C37" s="51">
        <v>24.285617999999999</v>
      </c>
      <c r="D37" s="80"/>
      <c r="E37" s="87" t="s">
        <v>57</v>
      </c>
      <c r="F37" s="78">
        <f t="shared" si="3"/>
        <v>1.0553729999999999</v>
      </c>
      <c r="G37" s="75">
        <f t="shared" si="4"/>
        <v>22.956385000000001</v>
      </c>
      <c r="H37" s="87" t="s">
        <v>57</v>
      </c>
      <c r="I37" s="75">
        <f t="shared" si="7"/>
        <v>3.4881432516028186</v>
      </c>
      <c r="J37" s="78"/>
      <c r="K37" s="72" t="s">
        <v>97</v>
      </c>
      <c r="L37" s="64" t="s">
        <v>57</v>
      </c>
      <c r="M37" s="8">
        <f t="shared" si="10"/>
        <v>3.0463879971900514E-4</v>
      </c>
      <c r="N37" s="8">
        <f t="shared" si="10"/>
        <v>7.8446558447995622E-4</v>
      </c>
      <c r="O37" s="8">
        <f t="shared" si="10"/>
        <v>1.1681477324507136E-3</v>
      </c>
      <c r="P37" s="8">
        <f t="shared" si="10"/>
        <v>2.5325078631016481E-3</v>
      </c>
      <c r="Q37" s="8">
        <f t="shared" si="10"/>
        <v>5.4903980879338864E-3</v>
      </c>
      <c r="R37" s="8">
        <f t="shared" si="10"/>
        <v>1.0254580630458088E-2</v>
      </c>
      <c r="S37" s="8">
        <f t="shared" si="10"/>
        <v>1.5270096416841322E-2</v>
      </c>
      <c r="T37" s="8">
        <f t="shared" si="10"/>
        <v>3.3105092936181718E-2</v>
      </c>
      <c r="U37" s="8">
        <f t="shared" si="10"/>
        <v>7.177080932537673E-2</v>
      </c>
      <c r="V37" s="8">
        <f t="shared" si="10"/>
        <v>0.13404848598460575</v>
      </c>
      <c r="W37" s="8">
        <f t="shared" si="11"/>
        <v>0.19961160570884093</v>
      </c>
      <c r="X37" s="8">
        <f t="shared" si="11"/>
        <v>0.43275173762777136</v>
      </c>
      <c r="Y37" s="8">
        <f t="shared" si="11"/>
        <v>0.93819227471682198</v>
      </c>
      <c r="Z37" s="8">
        <f t="shared" si="11"/>
        <v>1.7522897563839499</v>
      </c>
      <c r="AA37" s="8">
        <f t="shared" si="11"/>
        <v>2.6093347445872999</v>
      </c>
      <c r="AB37" s="8">
        <f t="shared" si="11"/>
        <v>5.6569563716637861</v>
      </c>
      <c r="AC37" s="8">
        <f t="shared" si="11"/>
        <v>12.264105039527578</v>
      </c>
      <c r="AD37" s="8">
        <f t="shared" si="11"/>
        <v>22.906035586860334</v>
      </c>
      <c r="AE37" s="8">
        <f t="shared" si="11"/>
        <v>34.109378485946827</v>
      </c>
      <c r="AF37" s="8">
        <f t="shared" si="11"/>
        <v>57.642382884207152</v>
      </c>
    </row>
    <row r="38" spans="1:32" x14ac:dyDescent="0.25">
      <c r="A38" s="49" t="s">
        <v>69</v>
      </c>
      <c r="B38" s="50">
        <v>1.062033</v>
      </c>
      <c r="C38" s="51">
        <v>23.405726999999999</v>
      </c>
      <c r="D38" s="80"/>
      <c r="E38" s="87" t="s">
        <v>75</v>
      </c>
      <c r="F38" s="78">
        <f t="shared" si="3"/>
        <v>1.0404720000000001</v>
      </c>
      <c r="G38" s="75">
        <f t="shared" si="4"/>
        <v>23.073156000000001</v>
      </c>
      <c r="H38" s="87" t="s">
        <v>75</v>
      </c>
      <c r="I38" s="75">
        <f t="shared" si="7"/>
        <v>4.9189199383062183</v>
      </c>
      <c r="J38" s="78"/>
      <c r="K38" s="72" t="s">
        <v>97</v>
      </c>
      <c r="L38" s="64" t="s">
        <v>75</v>
      </c>
      <c r="M38" s="8">
        <f t="shared" si="10"/>
        <v>5.0784326673737222E-4</v>
      </c>
      <c r="N38" s="8">
        <f t="shared" si="10"/>
        <v>1.2903822476039537E-3</v>
      </c>
      <c r="O38" s="8">
        <f t="shared" si="10"/>
        <v>1.910736111547622E-3</v>
      </c>
      <c r="P38" s="8">
        <f t="shared" si="10"/>
        <v>4.097405545595261E-3</v>
      </c>
      <c r="Q38" s="8">
        <f t="shared" si="10"/>
        <v>8.7865258334792456E-3</v>
      </c>
      <c r="R38" s="8">
        <f t="shared" si="10"/>
        <v>1.6266740106702232E-2</v>
      </c>
      <c r="S38" s="8">
        <f t="shared" si="10"/>
        <v>2.4087008168897073E-2</v>
      </c>
      <c r="T38" s="8">
        <f t="shared" si="10"/>
        <v>5.165247061149577E-2</v>
      </c>
      <c r="U38" s="8">
        <f t="shared" si="10"/>
        <v>0.11076418048948615</v>
      </c>
      <c r="V38" s="8">
        <f t="shared" si="10"/>
        <v>0.20506081371650306</v>
      </c>
      <c r="W38" s="8">
        <f t="shared" si="11"/>
        <v>0.30364421283616383</v>
      </c>
      <c r="X38" s="8">
        <f t="shared" si="11"/>
        <v>0.65113830949429152</v>
      </c>
      <c r="Y38" s="8">
        <f t="shared" si="11"/>
        <v>1.3963088383306244</v>
      </c>
      <c r="Z38" s="8">
        <f t="shared" si="11"/>
        <v>2.5850254596954527</v>
      </c>
      <c r="AA38" s="8">
        <f t="shared" si="11"/>
        <v>3.8277816548403627</v>
      </c>
      <c r="AB38" s="8">
        <f t="shared" si="11"/>
        <v>8.2083411126654013</v>
      </c>
      <c r="AC38" s="8">
        <f t="shared" si="11"/>
        <v>17.602065608071602</v>
      </c>
      <c r="AD38" s="8">
        <f t="shared" si="11"/>
        <v>32.587194531042968</v>
      </c>
      <c r="AE38" s="8">
        <f t="shared" si="11"/>
        <v>48.253553921800133</v>
      </c>
      <c r="AF38" s="8">
        <f t="shared" si="11"/>
        <v>80.943152355375872</v>
      </c>
    </row>
    <row r="39" spans="1:32" x14ac:dyDescent="0.25">
      <c r="A39" s="49" t="s">
        <v>70</v>
      </c>
      <c r="B39" s="50">
        <v>1.1105119999999999</v>
      </c>
      <c r="C39" s="51">
        <v>24.296315</v>
      </c>
      <c r="D39" s="80"/>
      <c r="E39" s="87" t="s">
        <v>77</v>
      </c>
      <c r="F39" s="78">
        <f t="shared" si="3"/>
        <v>1.061679</v>
      </c>
      <c r="G39" s="75">
        <f t="shared" si="4"/>
        <v>23.37904</v>
      </c>
      <c r="H39" s="87" t="s">
        <v>77</v>
      </c>
      <c r="I39" s="75">
        <f t="shared" si="7"/>
        <v>4.9692419464819855</v>
      </c>
      <c r="J39" s="78"/>
      <c r="K39" s="72" t="s">
        <v>97</v>
      </c>
      <c r="L39" s="64" t="s">
        <v>77</v>
      </c>
      <c r="M39" s="8">
        <f t="shared" si="10"/>
        <v>4.0431725828102814E-4</v>
      </c>
      <c r="N39" s="8">
        <f t="shared" si="10"/>
        <v>1.0470453167285418E-3</v>
      </c>
      <c r="O39" s="8">
        <f t="shared" si="10"/>
        <v>1.5628690750125851E-3</v>
      </c>
      <c r="P39" s="8">
        <f t="shared" si="10"/>
        <v>3.4039533012059455E-3</v>
      </c>
      <c r="Q39" s="8">
        <f t="shared" si="10"/>
        <v>7.4138635552038114E-3</v>
      </c>
      <c r="R39" s="8">
        <f t="shared" si="10"/>
        <v>1.3898879758651951E-2</v>
      </c>
      <c r="S39" s="8">
        <f t="shared" si="10"/>
        <v>2.0746121495472215E-2</v>
      </c>
      <c r="T39" s="8">
        <f t="shared" si="10"/>
        <v>4.5185377253154677E-2</v>
      </c>
      <c r="U39" s="8">
        <f t="shared" si="10"/>
        <v>9.8414458719694065E-2</v>
      </c>
      <c r="V39" s="8">
        <f t="shared" si="10"/>
        <v>0.18449904264797806</v>
      </c>
      <c r="W39" s="8">
        <f t="shared" si="11"/>
        <v>0.27539194676395312</v>
      </c>
      <c r="X39" s="8">
        <f t="shared" si="11"/>
        <v>0.59980796939445813</v>
      </c>
      <c r="Y39" s="8">
        <f t="shared" si="11"/>
        <v>1.3063911431566715</v>
      </c>
      <c r="Z39" s="8">
        <f t="shared" si="11"/>
        <v>2.4491108153396919</v>
      </c>
      <c r="AA39" s="8">
        <f t="shared" si="11"/>
        <v>3.6556579676346725</v>
      </c>
      <c r="AB39" s="8">
        <f t="shared" si="11"/>
        <v>7.962080257368779</v>
      </c>
      <c r="AC39" s="8">
        <f t="shared" si="11"/>
        <v>17.341535391452414</v>
      </c>
      <c r="AD39" s="8">
        <f t="shared" si="11"/>
        <v>32.510433115136799</v>
      </c>
      <c r="AE39" s="8">
        <f t="shared" si="11"/>
        <v>48.526601207352776</v>
      </c>
      <c r="AF39" s="8">
        <f t="shared" si="11"/>
        <v>82.263946024353288</v>
      </c>
    </row>
    <row r="40" spans="1:32" x14ac:dyDescent="0.25">
      <c r="A40" s="49" t="s">
        <v>71</v>
      </c>
      <c r="B40" s="50">
        <v>1.0488280000000001</v>
      </c>
      <c r="C40" s="51">
        <v>23.145448999999999</v>
      </c>
      <c r="E40" s="87" t="s">
        <v>71</v>
      </c>
      <c r="F40" s="78">
        <f t="shared" si="3"/>
        <v>1.0488280000000001</v>
      </c>
      <c r="G40" s="75">
        <f t="shared" si="4"/>
        <v>23.145448999999999</v>
      </c>
      <c r="H40" s="87" t="s">
        <v>71</v>
      </c>
      <c r="I40" s="75">
        <f t="shared" si="7"/>
        <v>4.6929938271832645</v>
      </c>
      <c r="J40" s="78"/>
      <c r="K40" s="72" t="s">
        <v>97</v>
      </c>
      <c r="L40" s="64" t="s">
        <v>71</v>
      </c>
      <c r="M40" s="8">
        <f t="shared" si="10"/>
        <v>4.4112515888149867E-4</v>
      </c>
      <c r="N40" s="8">
        <f t="shared" si="10"/>
        <v>1.1292834432681247E-3</v>
      </c>
      <c r="O40" s="8">
        <f t="shared" si="10"/>
        <v>1.6774687231330674E-3</v>
      </c>
      <c r="P40" s="8">
        <f t="shared" si="10"/>
        <v>3.6192901214559389E-3</v>
      </c>
      <c r="Q40" s="8">
        <f t="shared" si="10"/>
        <v>7.8089449911188779E-3</v>
      </c>
      <c r="R40" s="8">
        <f t="shared" si="10"/>
        <v>1.4528602847422129E-2</v>
      </c>
      <c r="S40" s="8">
        <f t="shared" si="10"/>
        <v>2.158118673629255E-2</v>
      </c>
      <c r="T40" s="8">
        <f t="shared" si="10"/>
        <v>4.6563357567748348E-2</v>
      </c>
      <c r="U40" s="8">
        <f t="shared" si="10"/>
        <v>0.10046464517800947</v>
      </c>
      <c r="V40" s="8">
        <f t="shared" si="10"/>
        <v>0.18691525316909072</v>
      </c>
      <c r="W40" s="8">
        <f t="shared" si="11"/>
        <v>0.27764906404742534</v>
      </c>
      <c r="X40" s="8">
        <f t="shared" si="11"/>
        <v>0.59905290684732471</v>
      </c>
      <c r="Y40" s="8">
        <f t="shared" si="11"/>
        <v>1.2925106966718662</v>
      </c>
      <c r="Z40" s="8">
        <f t="shared" si="11"/>
        <v>2.4047261966049414</v>
      </c>
      <c r="AA40" s="8">
        <f t="shared" si="11"/>
        <v>3.5720465101565955</v>
      </c>
      <c r="AB40" s="8">
        <f t="shared" si="11"/>
        <v>7.7070126371383747</v>
      </c>
      <c r="AC40" s="8">
        <f t="shared" si="11"/>
        <v>16.628575137563566</v>
      </c>
      <c r="AD40" s="8">
        <f t="shared" si="11"/>
        <v>30.937593281415051</v>
      </c>
      <c r="AE40" s="8">
        <f t="shared" si="11"/>
        <v>45.955552972951665</v>
      </c>
      <c r="AF40" s="8">
        <f t="shared" si="11"/>
        <v>77.409269537611578</v>
      </c>
    </row>
    <row r="41" spans="1:32" x14ac:dyDescent="0.25">
      <c r="A41" s="49" t="s">
        <v>72</v>
      </c>
      <c r="B41" s="50">
        <v>1.1112930000000001</v>
      </c>
      <c r="C41" s="51">
        <v>24.403921</v>
      </c>
      <c r="E41" s="87" t="s">
        <v>73</v>
      </c>
      <c r="F41" s="78">
        <f t="shared" si="3"/>
        <v>1.042727</v>
      </c>
      <c r="G41" s="75">
        <f t="shared" si="4"/>
        <v>23.079758000000002</v>
      </c>
      <c r="H41" s="87" t="s">
        <v>73</v>
      </c>
      <c r="I41" s="75">
        <f t="shared" si="7"/>
        <v>4.7910321902927233</v>
      </c>
      <c r="J41" s="78"/>
      <c r="K41" s="72" t="s">
        <v>97</v>
      </c>
      <c r="L41" s="64" t="s">
        <v>73</v>
      </c>
      <c r="M41" s="8">
        <f t="shared" si="10"/>
        <v>4.8227317127442273E-4</v>
      </c>
      <c r="N41" s="8">
        <f t="shared" si="10"/>
        <v>1.227890134312509E-3</v>
      </c>
      <c r="O41" s="8">
        <f t="shared" si="10"/>
        <v>1.8197483144437763E-3</v>
      </c>
      <c r="P41" s="8">
        <f t="shared" si="10"/>
        <v>3.9087473941664484E-3</v>
      </c>
      <c r="Q41" s="8">
        <f t="shared" si="10"/>
        <v>8.395834781181246E-3</v>
      </c>
      <c r="R41" s="8">
        <f t="shared" si="10"/>
        <v>1.5564204707638498E-2</v>
      </c>
      <c r="S41" s="8">
        <f t="shared" si="10"/>
        <v>2.3066343226416711E-2</v>
      </c>
      <c r="T41" s="8">
        <f t="shared" si="10"/>
        <v>4.9545592796311141E-2</v>
      </c>
      <c r="U41" s="8">
        <f t="shared" si="10"/>
        <v>0.10642197341131077</v>
      </c>
      <c r="V41" s="8">
        <f t="shared" si="10"/>
        <v>0.19728513277526244</v>
      </c>
      <c r="W41" s="8">
        <f t="shared" si="11"/>
        <v>0.29237899857678079</v>
      </c>
      <c r="X41" s="8">
        <f t="shared" si="11"/>
        <v>0.62801852306993944</v>
      </c>
      <c r="Y41" s="8">
        <f t="shared" si="11"/>
        <v>1.3489589445165673</v>
      </c>
      <c r="Z41" s="8">
        <f t="shared" si="11"/>
        <v>2.5007010859379912</v>
      </c>
      <c r="AA41" s="8">
        <f t="shared" si="11"/>
        <v>3.7060698338547096</v>
      </c>
      <c r="AB41" s="8">
        <f t="shared" si="11"/>
        <v>7.960491399112132</v>
      </c>
      <c r="AC41" s="8">
        <f t="shared" si="11"/>
        <v>17.09882062568343</v>
      </c>
      <c r="AD41" s="8">
        <f t="shared" si="11"/>
        <v>31.697806282925256</v>
      </c>
      <c r="AE41" s="8">
        <f t="shared" si="11"/>
        <v>46.976539629267883</v>
      </c>
      <c r="AF41" s="8">
        <f t="shared" si="11"/>
        <v>78.889411127259166</v>
      </c>
    </row>
    <row r="42" spans="1:32" x14ac:dyDescent="0.25">
      <c r="A42" s="49" t="s">
        <v>73</v>
      </c>
      <c r="B42" s="50">
        <v>1.042727</v>
      </c>
      <c r="C42" s="51">
        <v>23.079758000000002</v>
      </c>
      <c r="E42" s="87" t="s">
        <v>67</v>
      </c>
      <c r="F42" s="78">
        <f t="shared" si="3"/>
        <v>1.0724450000000001</v>
      </c>
      <c r="G42" s="75">
        <f t="shared" si="4"/>
        <v>23.848534000000001</v>
      </c>
      <c r="H42" s="87" t="s">
        <v>67</v>
      </c>
      <c r="I42" s="75">
        <f t="shared" si="7"/>
        <v>6.9645208412878068</v>
      </c>
      <c r="J42" s="78"/>
      <c r="K42" s="72" t="s">
        <v>97</v>
      </c>
      <c r="L42" s="64" t="s">
        <v>67</v>
      </c>
      <c r="M42" s="8">
        <f t="shared" ref="M42:V51" si="12">d1_s*EXP(d2_s*($F42*LN(M$10)+$G42))</f>
        <v>5.0211394607936524E-4</v>
      </c>
      <c r="N42" s="8">
        <f t="shared" si="12"/>
        <v>1.3129131336660485E-3</v>
      </c>
      <c r="O42" s="8">
        <f t="shared" si="12"/>
        <v>1.9676920516333934E-3</v>
      </c>
      <c r="P42" s="8">
        <f t="shared" si="12"/>
        <v>4.3196270143269627E-3</v>
      </c>
      <c r="Q42" s="8">
        <f t="shared" si="12"/>
        <v>9.4827732456480209E-3</v>
      </c>
      <c r="R42" s="8">
        <f t="shared" si="12"/>
        <v>1.7891151172702079E-2</v>
      </c>
      <c r="S42" s="8">
        <f t="shared" si="12"/>
        <v>2.6813865330752251E-2</v>
      </c>
      <c r="T42" s="8">
        <f t="shared" si="12"/>
        <v>5.8863833365132123E-2</v>
      </c>
      <c r="U42" s="8">
        <f t="shared" si="12"/>
        <v>0.12922235700438819</v>
      </c>
      <c r="V42" s="8">
        <f t="shared" si="12"/>
        <v>0.24380386034427384</v>
      </c>
      <c r="W42" s="8">
        <f t="shared" ref="W42:AF51" si="13">d1_s*EXP(d2_s*($F42*LN(W$10)+$G42))</f>
        <v>0.36539425637201961</v>
      </c>
      <c r="X42" s="8">
        <f t="shared" si="13"/>
        <v>0.80214121889362067</v>
      </c>
      <c r="Y42" s="8">
        <f t="shared" si="13"/>
        <v>1.7609213167079554</v>
      </c>
      <c r="Z42" s="8">
        <f t="shared" si="13"/>
        <v>3.3223307849224875</v>
      </c>
      <c r="AA42" s="8">
        <f t="shared" si="13"/>
        <v>4.9792508816898762</v>
      </c>
      <c r="AB42" s="8">
        <f t="shared" si="13"/>
        <v>10.930829649794408</v>
      </c>
      <c r="AC42" s="8">
        <f t="shared" si="13"/>
        <v>23.996187312472518</v>
      </c>
      <c r="AD42" s="8">
        <f t="shared" si="13"/>
        <v>45.273613915944971</v>
      </c>
      <c r="AE42" s="8">
        <f t="shared" si="13"/>
        <v>67.852569958206644</v>
      </c>
      <c r="AF42" s="8">
        <f t="shared" si="13"/>
        <v>115.64330041145543</v>
      </c>
    </row>
    <row r="43" spans="1:32" x14ac:dyDescent="0.25">
      <c r="A43" s="49" t="s">
        <v>74</v>
      </c>
      <c r="B43" s="50">
        <v>1.080141</v>
      </c>
      <c r="C43" s="51">
        <v>23.756021</v>
      </c>
      <c r="E43" s="87" t="s">
        <v>69</v>
      </c>
      <c r="F43" s="78">
        <f t="shared" si="3"/>
        <v>1.062033</v>
      </c>
      <c r="G43" s="75">
        <f t="shared" si="4"/>
        <v>23.405726999999999</v>
      </c>
      <c r="H43" s="87" t="s">
        <v>69</v>
      </c>
      <c r="I43" s="75">
        <f t="shared" si="7"/>
        <v>5.0848510377629994</v>
      </c>
      <c r="J43" s="78"/>
      <c r="K43" s="72" t="s">
        <v>97</v>
      </c>
      <c r="L43" s="64" t="s">
        <v>69</v>
      </c>
      <c r="M43" s="8">
        <f t="shared" si="12"/>
        <v>4.1208192547472936E-4</v>
      </c>
      <c r="N43" s="8">
        <f t="shared" si="12"/>
        <v>1.0674918169243852E-3</v>
      </c>
      <c r="O43" s="8">
        <f t="shared" si="12"/>
        <v>1.5936013056838522E-3</v>
      </c>
      <c r="P43" s="8">
        <f t="shared" si="12"/>
        <v>3.4717895660534115E-3</v>
      </c>
      <c r="Q43" s="8">
        <f t="shared" si="12"/>
        <v>7.5635748715611227E-3</v>
      </c>
      <c r="R43" s="8">
        <f t="shared" si="12"/>
        <v>1.4182517398577165E-2</v>
      </c>
      <c r="S43" s="8">
        <f t="shared" si="12"/>
        <v>2.1172319905340825E-2</v>
      </c>
      <c r="T43" s="8">
        <f t="shared" si="12"/>
        <v>4.6125614402006361E-2</v>
      </c>
      <c r="U43" s="8">
        <f t="shared" si="12"/>
        <v>0.100488388304859</v>
      </c>
      <c r="V43" s="8">
        <f t="shared" si="12"/>
        <v>0.18842654957344052</v>
      </c>
      <c r="W43" s="8">
        <f t="shared" si="13"/>
        <v>0.28129189438742702</v>
      </c>
      <c r="X43" s="8">
        <f t="shared" si="13"/>
        <v>0.61281718361205451</v>
      </c>
      <c r="Y43" s="8">
        <f t="shared" si="13"/>
        <v>1.3350718880401373</v>
      </c>
      <c r="Z43" s="8">
        <f t="shared" si="13"/>
        <v>2.5034035627352136</v>
      </c>
      <c r="AA43" s="8">
        <f t="shared" si="13"/>
        <v>3.737196972359571</v>
      </c>
      <c r="AB43" s="8">
        <f t="shared" si="13"/>
        <v>8.1417864108467377</v>
      </c>
      <c r="AC43" s="8">
        <f t="shared" si="13"/>
        <v>17.737541384658492</v>
      </c>
      <c r="AD43" s="8">
        <f t="shared" si="13"/>
        <v>33.259800235702549</v>
      </c>
      <c r="AE43" s="8">
        <f t="shared" si="13"/>
        <v>49.651772727503726</v>
      </c>
      <c r="AF43" s="8">
        <f t="shared" si="13"/>
        <v>84.18618999732054</v>
      </c>
    </row>
    <row r="44" spans="1:32" x14ac:dyDescent="0.25">
      <c r="A44" s="49" t="s">
        <v>75</v>
      </c>
      <c r="B44" s="50">
        <v>1.0404720000000001</v>
      </c>
      <c r="C44" s="51">
        <v>23.073156000000001</v>
      </c>
      <c r="E44" s="87" t="s">
        <v>86</v>
      </c>
      <c r="F44" s="78">
        <f t="shared" ref="F44:F68" si="14">VLOOKUP(E44,data,2,FALSE)</f>
        <v>1.050297</v>
      </c>
      <c r="G44" s="75">
        <f t="shared" ref="G44:G68" si="15">VLOOKUP(E44,data,3,FALSE)</f>
        <v>23.093264000000001</v>
      </c>
      <c r="H44" s="87" t="s">
        <v>86</v>
      </c>
      <c r="I44" s="75">
        <f t="shared" si="7"/>
        <v>4.3455961261854616</v>
      </c>
      <c r="J44" s="78"/>
      <c r="K44" s="72" t="s">
        <v>97</v>
      </c>
      <c r="L44" s="64" t="s">
        <v>86</v>
      </c>
      <c r="M44" s="8">
        <f t="shared" si="12"/>
        <v>4.0178802949334254E-4</v>
      </c>
      <c r="N44" s="8">
        <f t="shared" si="12"/>
        <v>1.0299352296109314E-3</v>
      </c>
      <c r="O44" s="8">
        <f t="shared" si="12"/>
        <v>1.5307422921478292E-3</v>
      </c>
      <c r="P44" s="8">
        <f t="shared" si="12"/>
        <v>3.3062737415160653E-3</v>
      </c>
      <c r="Q44" s="8">
        <f t="shared" si="12"/>
        <v>7.1412713360786617E-3</v>
      </c>
      <c r="R44" s="8">
        <f t="shared" si="12"/>
        <v>1.3297949275255046E-2</v>
      </c>
      <c r="S44" s="8">
        <f t="shared" si="12"/>
        <v>1.9764090759531755E-2</v>
      </c>
      <c r="T44" s="8">
        <f t="shared" si="12"/>
        <v>4.2688762594709342E-2</v>
      </c>
      <c r="U44" s="8">
        <f t="shared" si="12"/>
        <v>9.2204112703166086E-2</v>
      </c>
      <c r="V44" s="8">
        <f t="shared" si="12"/>
        <v>0.17169570458722819</v>
      </c>
      <c r="W44" s="8">
        <f t="shared" si="13"/>
        <v>0.25518291717341673</v>
      </c>
      <c r="X44" s="8">
        <f t="shared" si="13"/>
        <v>0.55117349449469377</v>
      </c>
      <c r="Y44" s="8">
        <f t="shared" si="13"/>
        <v>1.1904880796822372</v>
      </c>
      <c r="Z44" s="8">
        <f t="shared" si="13"/>
        <v>2.2168391805013283</v>
      </c>
      <c r="AA44" s="8">
        <f t="shared" si="13"/>
        <v>3.2947795074119486</v>
      </c>
      <c r="AB44" s="8">
        <f t="shared" si="13"/>
        <v>7.1164447636423844</v>
      </c>
      <c r="AC44" s="8">
        <f t="shared" si="13"/>
        <v>15.37091813277479</v>
      </c>
      <c r="AD44" s="8">
        <f t="shared" si="13"/>
        <v>28.622591135989087</v>
      </c>
      <c r="AE44" s="8">
        <f t="shared" si="13"/>
        <v>42.540355454454321</v>
      </c>
      <c r="AF44" s="8">
        <f t="shared" si="13"/>
        <v>71.708933393861983</v>
      </c>
    </row>
    <row r="45" spans="1:32" x14ac:dyDescent="0.25">
      <c r="A45" s="49" t="s">
        <v>76</v>
      </c>
      <c r="B45" s="50">
        <v>1.0513809999999999</v>
      </c>
      <c r="C45" s="51">
        <v>23.191091</v>
      </c>
      <c r="E45" s="87" t="s">
        <v>89</v>
      </c>
      <c r="F45" s="78">
        <f t="shared" si="14"/>
        <v>1.056624</v>
      </c>
      <c r="G45" s="75">
        <f t="shared" si="15"/>
        <v>22.998315000000002</v>
      </c>
      <c r="H45" s="87" t="s">
        <v>89</v>
      </c>
      <c r="I45" s="75">
        <f t="shared" si="7"/>
        <v>3.5795498988979508</v>
      </c>
      <c r="J45" s="78"/>
      <c r="K45" s="72" t="s">
        <v>97</v>
      </c>
      <c r="L45" s="64" t="s">
        <v>89</v>
      </c>
      <c r="M45" s="8">
        <f t="shared" si="12"/>
        <v>3.0826029734125555E-4</v>
      </c>
      <c r="N45" s="8">
        <f t="shared" si="12"/>
        <v>7.9468168935685284E-4</v>
      </c>
      <c r="O45" s="8">
        <f t="shared" si="12"/>
        <v>1.1839191868714192E-3</v>
      </c>
      <c r="P45" s="8">
        <f t="shared" si="12"/>
        <v>2.5690552002000135E-3</v>
      </c>
      <c r="Q45" s="8">
        <f t="shared" si="12"/>
        <v>5.5747425118734782E-3</v>
      </c>
      <c r="R45" s="8">
        <f t="shared" si="12"/>
        <v>1.0419826511123945E-2</v>
      </c>
      <c r="S45" s="8">
        <f t="shared" si="12"/>
        <v>1.5523489084510121E-2</v>
      </c>
      <c r="T45" s="8">
        <f t="shared" si="12"/>
        <v>3.3685323120065419E-2</v>
      </c>
      <c r="U45" s="8">
        <f t="shared" si="12"/>
        <v>7.3095744618100505E-2</v>
      </c>
      <c r="V45" s="8">
        <f t="shared" si="12"/>
        <v>0.13662424336188156</v>
      </c>
      <c r="W45" s="8">
        <f t="shared" si="13"/>
        <v>0.2035432114194427</v>
      </c>
      <c r="X45" s="8">
        <f t="shared" si="13"/>
        <v>0.44168026970182334</v>
      </c>
      <c r="Y45" s="8">
        <f t="shared" si="13"/>
        <v>0.95842774260778474</v>
      </c>
      <c r="Z45" s="8">
        <f t="shared" si="13"/>
        <v>1.791410236464023</v>
      </c>
      <c r="AA45" s="8">
        <f t="shared" si="13"/>
        <v>2.6688483941590313</v>
      </c>
      <c r="AB45" s="8">
        <f t="shared" si="13"/>
        <v>5.7912895758352052</v>
      </c>
      <c r="AC45" s="8">
        <f t="shared" si="13"/>
        <v>12.566856560522549</v>
      </c>
      <c r="AD45" s="8">
        <f t="shared" si="13"/>
        <v>23.488881302038678</v>
      </c>
      <c r="AE45" s="8">
        <f t="shared" si="13"/>
        <v>34.993806481353658</v>
      </c>
      <c r="AF45" s="8">
        <f t="shared" si="13"/>
        <v>59.173793520224315</v>
      </c>
    </row>
    <row r="46" spans="1:32" x14ac:dyDescent="0.25">
      <c r="A46" s="49" t="s">
        <v>77</v>
      </c>
      <c r="B46" s="50">
        <v>1.061679</v>
      </c>
      <c r="C46" s="51">
        <v>23.37904</v>
      </c>
      <c r="E46" s="87" t="s">
        <v>84</v>
      </c>
      <c r="F46" s="78">
        <f t="shared" si="14"/>
        <v>1.07508</v>
      </c>
      <c r="G46" s="75">
        <f t="shared" si="15"/>
        <v>23.454829</v>
      </c>
      <c r="H46" s="87" t="s">
        <v>84</v>
      </c>
      <c r="I46" s="75">
        <f t="shared" si="7"/>
        <v>4.4169650148198745</v>
      </c>
      <c r="J46" s="78"/>
      <c r="K46" s="72" t="s">
        <v>97</v>
      </c>
      <c r="L46" s="64" t="s">
        <v>84</v>
      </c>
      <c r="M46" s="8">
        <f t="shared" si="12"/>
        <v>3.0915684755004164E-4</v>
      </c>
      <c r="N46" s="8">
        <f t="shared" si="12"/>
        <v>8.1028577493439519E-4</v>
      </c>
      <c r="O46" s="8">
        <f t="shared" si="12"/>
        <v>1.2156011449547131E-3</v>
      </c>
      <c r="P46" s="8">
        <f t="shared" si="12"/>
        <v>2.6737405170283966E-3</v>
      </c>
      <c r="Q46" s="8">
        <f t="shared" si="12"/>
        <v>5.8809490119932691E-3</v>
      </c>
      <c r="R46" s="8">
        <f t="shared" si="12"/>
        <v>1.1112908446294676E-2</v>
      </c>
      <c r="S46" s="8">
        <f t="shared" si="12"/>
        <v>1.6671728233395744E-2</v>
      </c>
      <c r="T46" s="8">
        <f t="shared" si="12"/>
        <v>3.6669820073406661E-2</v>
      </c>
      <c r="U46" s="8">
        <f t="shared" si="12"/>
        <v>8.0656047494971433E-2</v>
      </c>
      <c r="V46" s="8">
        <f t="shared" si="12"/>
        <v>0.15241133184860173</v>
      </c>
      <c r="W46" s="8">
        <f t="shared" si="13"/>
        <v>0.22864944101262635</v>
      </c>
      <c r="X46" s="8">
        <f t="shared" si="13"/>
        <v>0.50291929813387248</v>
      </c>
      <c r="Y46" s="8">
        <f t="shared" si="13"/>
        <v>1.106181669700643</v>
      </c>
      <c r="Z46" s="8">
        <f t="shared" si="13"/>
        <v>2.090291140984772</v>
      </c>
      <c r="AA46" s="8">
        <f t="shared" si="13"/>
        <v>3.1358816640653737</v>
      </c>
      <c r="AB46" s="8">
        <f t="shared" si="13"/>
        <v>6.8974382729216801</v>
      </c>
      <c r="AC46" s="8">
        <f t="shared" si="13"/>
        <v>15.171061865608985</v>
      </c>
      <c r="AD46" s="8">
        <f t="shared" si="13"/>
        <v>28.667927778622659</v>
      </c>
      <c r="AE46" s="8">
        <f t="shared" si="13"/>
        <v>43.007994104295129</v>
      </c>
      <c r="AF46" s="8">
        <f t="shared" si="13"/>
        <v>73.395983262886574</v>
      </c>
    </row>
    <row r="47" spans="1:32" x14ac:dyDescent="0.25">
      <c r="A47" s="49" t="s">
        <v>78</v>
      </c>
      <c r="B47" s="50">
        <v>1.103661</v>
      </c>
      <c r="C47" s="51">
        <v>24.389952999999998</v>
      </c>
      <c r="E47" s="87" t="s">
        <v>91</v>
      </c>
      <c r="F47" s="78">
        <f t="shared" si="14"/>
        <v>1.1017980000000001</v>
      </c>
      <c r="G47" s="75">
        <f t="shared" si="15"/>
        <v>24.161697</v>
      </c>
      <c r="H47" s="87" t="s">
        <v>91</v>
      </c>
      <c r="I47" s="75">
        <f t="shared" si="7"/>
        <v>6.2873396987393386</v>
      </c>
      <c r="J47" s="78"/>
      <c r="K47" s="72" t="s">
        <v>97</v>
      </c>
      <c r="L47" s="64" t="s">
        <v>91</v>
      </c>
      <c r="M47" s="8">
        <f t="shared" si="12"/>
        <v>3.2593608546510231E-4</v>
      </c>
      <c r="N47" s="8">
        <f t="shared" si="12"/>
        <v>8.7496641846427519E-4</v>
      </c>
      <c r="O47" s="8">
        <f t="shared" si="12"/>
        <v>1.325934407690314E-3</v>
      </c>
      <c r="P47" s="8">
        <f t="shared" si="12"/>
        <v>2.9741151027717527E-3</v>
      </c>
      <c r="Q47" s="8">
        <f t="shared" si="12"/>
        <v>6.6710393766333228E-3</v>
      </c>
      <c r="R47" s="8">
        <f t="shared" si="12"/>
        <v>1.2806854014253031E-2</v>
      </c>
      <c r="S47" s="8">
        <f t="shared" si="12"/>
        <v>1.9407657292230478E-2</v>
      </c>
      <c r="T47" s="8">
        <f t="shared" si="12"/>
        <v>4.3532022645664893E-2</v>
      </c>
      <c r="U47" s="8">
        <f t="shared" si="12"/>
        <v>9.7643778797626091E-2</v>
      </c>
      <c r="V47" s="8">
        <f t="shared" si="12"/>
        <v>0.18745349110685472</v>
      </c>
      <c r="W47" s="8">
        <f t="shared" si="13"/>
        <v>0.28406922649271626</v>
      </c>
      <c r="X47" s="8">
        <f t="shared" si="13"/>
        <v>0.63717675010512687</v>
      </c>
      <c r="Y47" s="8">
        <f t="shared" si="13"/>
        <v>1.4292087034106791</v>
      </c>
      <c r="Z47" s="8">
        <f t="shared" si="13"/>
        <v>2.7437504393382572</v>
      </c>
      <c r="AA47" s="8">
        <f t="shared" si="13"/>
        <v>4.1579117059365753</v>
      </c>
      <c r="AB47" s="8">
        <f t="shared" si="13"/>
        <v>9.3263346428715046</v>
      </c>
      <c r="AC47" s="8">
        <f t="shared" si="13"/>
        <v>20.919279682306836</v>
      </c>
      <c r="AD47" s="8">
        <f t="shared" si="13"/>
        <v>40.160182821442184</v>
      </c>
      <c r="AE47" s="8">
        <f t="shared" si="13"/>
        <v>60.859213677648064</v>
      </c>
      <c r="AF47" s="8">
        <f t="shared" si="13"/>
        <v>105.24905129701474</v>
      </c>
    </row>
    <row r="48" spans="1:32" x14ac:dyDescent="0.25">
      <c r="A48" s="52" t="s">
        <v>79</v>
      </c>
      <c r="B48" s="53">
        <v>1.0853680000000001</v>
      </c>
      <c r="C48" s="54">
        <v>23.813355999999999</v>
      </c>
      <c r="E48" s="87" t="s">
        <v>80</v>
      </c>
      <c r="F48" s="78">
        <f t="shared" si="14"/>
        <v>1.0886199999999999</v>
      </c>
      <c r="G48" s="75">
        <f t="shared" si="15"/>
        <v>23.827456000000002</v>
      </c>
      <c r="H48" s="87" t="s">
        <v>80</v>
      </c>
      <c r="I48" s="75">
        <f t="shared" si="7"/>
        <v>5.363447239933782</v>
      </c>
      <c r="J48" s="78"/>
      <c r="K48" s="72" t="s">
        <v>97</v>
      </c>
      <c r="L48" s="64" t="s">
        <v>80</v>
      </c>
      <c r="M48" s="8">
        <f t="shared" si="12"/>
        <v>3.2242469098275596E-4</v>
      </c>
      <c r="N48" s="8">
        <f t="shared" si="12"/>
        <v>8.5537762538823614E-4</v>
      </c>
      <c r="O48" s="8">
        <f t="shared" si="12"/>
        <v>1.2898206144010091E-3</v>
      </c>
      <c r="P48" s="8">
        <f t="shared" si="12"/>
        <v>2.8652920329981604E-3</v>
      </c>
      <c r="Q48" s="8">
        <f t="shared" si="12"/>
        <v>6.3651474807412869E-3</v>
      </c>
      <c r="R48" s="8">
        <f t="shared" si="12"/>
        <v>1.2124662000779565E-2</v>
      </c>
      <c r="S48" s="8">
        <f t="shared" si="12"/>
        <v>1.8282730956578511E-2</v>
      </c>
      <c r="T48" s="8">
        <f t="shared" si="12"/>
        <v>4.0614456589113314E-2</v>
      </c>
      <c r="U48" s="8">
        <f t="shared" si="12"/>
        <v>9.0223615276438712E-2</v>
      </c>
      <c r="V48" s="8">
        <f t="shared" si="12"/>
        <v>0.17186260695844741</v>
      </c>
      <c r="W48" s="8">
        <f t="shared" si="13"/>
        <v>0.25915096060537229</v>
      </c>
      <c r="X48" s="8">
        <f t="shared" si="13"/>
        <v>0.57569492569416914</v>
      </c>
      <c r="Y48" s="8">
        <f t="shared" si="13"/>
        <v>1.2788864324323201</v>
      </c>
      <c r="Z48" s="8">
        <f t="shared" si="13"/>
        <v>2.4360889951946438</v>
      </c>
      <c r="AA48" s="8">
        <f t="shared" si="13"/>
        <v>3.6733691778427744</v>
      </c>
      <c r="AB48" s="8">
        <f t="shared" si="13"/>
        <v>8.160263002481031</v>
      </c>
      <c r="AC48" s="8">
        <f t="shared" si="13"/>
        <v>18.127742964502847</v>
      </c>
      <c r="AD48" s="8">
        <f t="shared" si="13"/>
        <v>34.530662006909225</v>
      </c>
      <c r="AE48" s="8">
        <f t="shared" si="13"/>
        <v>52.068651743386759</v>
      </c>
      <c r="AF48" s="8">
        <f t="shared" si="13"/>
        <v>89.458763624750858</v>
      </c>
    </row>
    <row r="49" spans="1:32" x14ac:dyDescent="0.25">
      <c r="A49" s="52" t="s">
        <v>80</v>
      </c>
      <c r="B49" s="53">
        <v>1.0886199999999999</v>
      </c>
      <c r="C49" s="54">
        <v>23.827456000000002</v>
      </c>
      <c r="E49" s="87" t="s">
        <v>82</v>
      </c>
      <c r="F49" s="78">
        <f t="shared" si="14"/>
        <v>1.0960000000000001</v>
      </c>
      <c r="G49" s="75">
        <f t="shared" si="15"/>
        <v>23.783847999999999</v>
      </c>
      <c r="H49" s="87" t="s">
        <v>82</v>
      </c>
      <c r="I49" s="75">
        <f t="shared" si="7"/>
        <v>4.5927722377844553</v>
      </c>
      <c r="J49" s="78"/>
      <c r="K49" s="72" t="s">
        <v>97</v>
      </c>
      <c r="L49" s="64" t="s">
        <v>82</v>
      </c>
      <c r="M49" s="8">
        <f t="shared" si="12"/>
        <v>2.5412118927079489E-4</v>
      </c>
      <c r="N49" s="8">
        <f t="shared" si="12"/>
        <v>6.7864558974393171E-4</v>
      </c>
      <c r="O49" s="8">
        <f t="shared" si="12"/>
        <v>1.026180313821999E-3</v>
      </c>
      <c r="P49" s="8">
        <f t="shared" si="12"/>
        <v>2.291992568489918E-3</v>
      </c>
      <c r="Q49" s="8">
        <f t="shared" si="12"/>
        <v>5.1192074757772602E-3</v>
      </c>
      <c r="R49" s="8">
        <f t="shared" si="12"/>
        <v>9.7940235312643734E-3</v>
      </c>
      <c r="S49" s="8">
        <f t="shared" si="12"/>
        <v>1.4809547564709256E-2</v>
      </c>
      <c r="T49" s="8">
        <f t="shared" si="12"/>
        <v>3.3077396344303074E-2</v>
      </c>
      <c r="U49" s="8">
        <f t="shared" si="12"/>
        <v>7.387897193600719E-2</v>
      </c>
      <c r="V49" s="8">
        <f t="shared" si="12"/>
        <v>0.14134461106150292</v>
      </c>
      <c r="W49" s="8">
        <f t="shared" si="13"/>
        <v>0.21372725252789124</v>
      </c>
      <c r="X49" s="8">
        <f t="shared" si="13"/>
        <v>0.47736374190731923</v>
      </c>
      <c r="Y49" s="8">
        <f t="shared" si="13"/>
        <v>1.066200680505258</v>
      </c>
      <c r="Z49" s="8">
        <f t="shared" si="13"/>
        <v>2.0398459338343451</v>
      </c>
      <c r="AA49" s="8">
        <f t="shared" si="13"/>
        <v>3.0844519910907842</v>
      </c>
      <c r="AB49" s="8">
        <f t="shared" si="13"/>
        <v>6.8891801433157474</v>
      </c>
      <c r="AC49" s="8">
        <f t="shared" si="13"/>
        <v>15.387110314617592</v>
      </c>
      <c r="AD49" s="8">
        <f t="shared" si="13"/>
        <v>29.438486565079959</v>
      </c>
      <c r="AE49" s="8">
        <f t="shared" si="13"/>
        <v>44.513949310710082</v>
      </c>
      <c r="AF49" s="8">
        <f t="shared" si="13"/>
        <v>76.760203925392503</v>
      </c>
    </row>
    <row r="50" spans="1:32" x14ac:dyDescent="0.25">
      <c r="A50" s="52" t="s">
        <v>81</v>
      </c>
      <c r="B50" s="53">
        <v>1.0852090000000001</v>
      </c>
      <c r="C50" s="54">
        <v>23.694054000000001</v>
      </c>
      <c r="E50" s="87" t="s">
        <v>52</v>
      </c>
      <c r="F50" s="78">
        <f t="shared" si="14"/>
        <v>1.0550889999999999</v>
      </c>
      <c r="G50" s="75">
        <f t="shared" si="15"/>
        <v>22.360707999999999</v>
      </c>
      <c r="H50" s="87" t="s">
        <v>52</v>
      </c>
      <c r="I50" s="75">
        <f t="shared" si="7"/>
        <v>1.8654001280367667</v>
      </c>
      <c r="J50" s="78"/>
      <c r="K50" s="72" t="s">
        <v>97</v>
      </c>
      <c r="L50" s="64" t="s">
        <v>52</v>
      </c>
      <c r="M50" s="8">
        <f t="shared" si="12"/>
        <v>1.6343613826074263E-4</v>
      </c>
      <c r="N50" s="8">
        <f t="shared" si="12"/>
        <v>4.2075203858673785E-4</v>
      </c>
      <c r="O50" s="8">
        <f t="shared" si="12"/>
        <v>6.2647474812415694E-4</v>
      </c>
      <c r="P50" s="8">
        <f t="shared" si="12"/>
        <v>1.3578949424546635E-3</v>
      </c>
      <c r="Q50" s="8">
        <f t="shared" si="12"/>
        <v>2.9432609698396687E-3</v>
      </c>
      <c r="R50" s="8">
        <f t="shared" si="12"/>
        <v>5.4962924208495191E-3</v>
      </c>
      <c r="S50" s="8">
        <f t="shared" si="12"/>
        <v>8.1836523514754022E-3</v>
      </c>
      <c r="T50" s="8">
        <f t="shared" si="12"/>
        <v>1.7738209197018337E-2</v>
      </c>
      <c r="U50" s="8">
        <f t="shared" si="12"/>
        <v>3.8447877793887732E-2</v>
      </c>
      <c r="V50" s="8">
        <f t="shared" si="12"/>
        <v>7.179817946208325E-2</v>
      </c>
      <c r="W50" s="8">
        <f t="shared" si="13"/>
        <v>0.10690321678621893</v>
      </c>
      <c r="X50" s="8">
        <f t="shared" si="13"/>
        <v>0.23171458680625515</v>
      </c>
      <c r="Y50" s="8">
        <f t="shared" si="13"/>
        <v>0.50224540807002915</v>
      </c>
      <c r="Z50" s="8">
        <f t="shared" si="13"/>
        <v>0.93790107573511283</v>
      </c>
      <c r="AA50" s="8">
        <f t="shared" si="13"/>
        <v>1.3964788908928907</v>
      </c>
      <c r="AB50" s="8">
        <f t="shared" si="13"/>
        <v>3.026892350994411</v>
      </c>
      <c r="AC50" s="8">
        <f t="shared" si="13"/>
        <v>6.5608419606331125</v>
      </c>
      <c r="AD50" s="8">
        <f t="shared" si="13"/>
        <v>12.251820790659854</v>
      </c>
      <c r="AE50" s="8">
        <f t="shared" si="13"/>
        <v>18.242232098677423</v>
      </c>
      <c r="AF50" s="8">
        <f t="shared" si="13"/>
        <v>30.82370060379634</v>
      </c>
    </row>
    <row r="51" spans="1:32" x14ac:dyDescent="0.25">
      <c r="A51" s="52" t="s">
        <v>82</v>
      </c>
      <c r="B51" s="53">
        <v>1.0960000000000001</v>
      </c>
      <c r="C51" s="54">
        <v>23.783847999999999</v>
      </c>
      <c r="E51" s="87" t="s">
        <v>54</v>
      </c>
      <c r="F51" s="78">
        <f t="shared" si="14"/>
        <v>1.06647</v>
      </c>
      <c r="G51" s="75">
        <f t="shared" si="15"/>
        <v>22.106591999999999</v>
      </c>
      <c r="H51" s="87" t="s">
        <v>54</v>
      </c>
      <c r="I51" s="75">
        <f t="shared" si="7"/>
        <v>1.2050520565288243</v>
      </c>
      <c r="J51" s="78"/>
      <c r="K51" s="72" t="s">
        <v>97</v>
      </c>
      <c r="L51" s="64" t="s">
        <v>54</v>
      </c>
      <c r="M51" s="8">
        <f t="shared" si="12"/>
        <v>9.2910892758955117E-5</v>
      </c>
      <c r="N51" s="8">
        <f t="shared" si="12"/>
        <v>2.416432452387988E-4</v>
      </c>
      <c r="O51" s="8">
        <f t="shared" si="12"/>
        <v>3.6134062273134363E-4</v>
      </c>
      <c r="P51" s="8">
        <f t="shared" si="12"/>
        <v>7.8977492290242357E-4</v>
      </c>
      <c r="Q51" s="8">
        <f t="shared" si="12"/>
        <v>1.7261951455407843E-3</v>
      </c>
      <c r="R51" s="8">
        <f t="shared" si="12"/>
        <v>3.2453143076721109E-3</v>
      </c>
      <c r="S51" s="8">
        <f t="shared" si="12"/>
        <v>4.8528726376536151E-3</v>
      </c>
      <c r="T51" s="8">
        <f t="shared" si="12"/>
        <v>1.0606826003362877E-2</v>
      </c>
      <c r="U51" s="8">
        <f t="shared" si="12"/>
        <v>2.3183126009260424E-2</v>
      </c>
      <c r="V51" s="8">
        <f t="shared" si="12"/>
        <v>4.3585182549478275E-2</v>
      </c>
      <c r="W51" s="8">
        <f t="shared" si="13"/>
        <v>6.5174993775323861E-2</v>
      </c>
      <c r="X51" s="8">
        <f t="shared" si="13"/>
        <v>0.14245167148655499</v>
      </c>
      <c r="Y51" s="8">
        <f t="shared" si="13"/>
        <v>0.31135374986405029</v>
      </c>
      <c r="Z51" s="8">
        <f t="shared" si="13"/>
        <v>0.58535721282232045</v>
      </c>
      <c r="AA51" s="8">
        <f t="shared" si="13"/>
        <v>0.87531244497431504</v>
      </c>
      <c r="AB51" s="8">
        <f t="shared" si="13"/>
        <v>1.9131527850913752</v>
      </c>
      <c r="AC51" s="8">
        <f t="shared" si="13"/>
        <v>4.1815395178235866</v>
      </c>
      <c r="AD51" s="8">
        <f t="shared" si="13"/>
        <v>7.8614576459360448</v>
      </c>
      <c r="AE51" s="8">
        <f t="shared" si="13"/>
        <v>11.755611039536355</v>
      </c>
      <c r="AF51" s="8">
        <f t="shared" si="13"/>
        <v>19.976035802430985</v>
      </c>
    </row>
    <row r="52" spans="1:32" x14ac:dyDescent="0.25">
      <c r="A52" s="52" t="s">
        <v>83</v>
      </c>
      <c r="B52" s="53">
        <v>1.079847</v>
      </c>
      <c r="C52" s="54">
        <v>23.613475999999999</v>
      </c>
      <c r="E52" s="87" t="s">
        <v>48</v>
      </c>
      <c r="F52" s="78">
        <f t="shared" si="14"/>
        <v>1.0566720000000001</v>
      </c>
      <c r="G52" s="75">
        <f t="shared" si="15"/>
        <v>22.340495000000001</v>
      </c>
      <c r="H52" s="87" t="s">
        <v>48</v>
      </c>
      <c r="I52" s="75">
        <f t="shared" si="7"/>
        <v>1.7837256571278521</v>
      </c>
      <c r="J52" s="78"/>
      <c r="K52" s="72" t="s">
        <v>97</v>
      </c>
      <c r="L52" s="64" t="s">
        <v>48</v>
      </c>
      <c r="M52" s="8">
        <f t="shared" ref="M52:V61" si="16">d1_s*EXP(d2_s*($F52*LN(M$10)+$G52))</f>
        <v>1.5352641525644611E-4</v>
      </c>
      <c r="N52" s="8">
        <f t="shared" si="16"/>
        <v>3.9580147307118199E-4</v>
      </c>
      <c r="O52" s="8">
        <f t="shared" si="16"/>
        <v>5.8967691159818054E-4</v>
      </c>
      <c r="P52" s="8">
        <f t="shared" si="16"/>
        <v>1.2796193089340394E-3</v>
      </c>
      <c r="Q52" s="8">
        <f t="shared" si="16"/>
        <v>2.7768181924555657E-3</v>
      </c>
      <c r="R52" s="8">
        <f t="shared" si="16"/>
        <v>5.1903358551121954E-3</v>
      </c>
      <c r="S52" s="8">
        <f t="shared" si="16"/>
        <v>7.7327181060022039E-3</v>
      </c>
      <c r="T52" s="8">
        <f t="shared" si="16"/>
        <v>1.6780265946255916E-2</v>
      </c>
      <c r="U52" s="8">
        <f t="shared" si="16"/>
        <v>3.6413757926661537E-2</v>
      </c>
      <c r="V52" s="8">
        <f t="shared" si="16"/>
        <v>6.8063380562554288E-2</v>
      </c>
      <c r="W52" s="8">
        <f t="shared" ref="W52:AF61" si="17">d1_s*EXP(d2_s*($F52*LN(W$10)+$G52))</f>
        <v>0.10140286677467834</v>
      </c>
      <c r="X52" s="8">
        <f t="shared" si="17"/>
        <v>0.22004773080646703</v>
      </c>
      <c r="Y52" s="8">
        <f t="shared" si="17"/>
        <v>0.47751119246627227</v>
      </c>
      <c r="Z52" s="8">
        <f t="shared" si="17"/>
        <v>0.89254797818915688</v>
      </c>
      <c r="AA52" s="8">
        <f t="shared" si="17"/>
        <v>1.3297447610487503</v>
      </c>
      <c r="AB52" s="8">
        <f t="shared" si="17"/>
        <v>2.8855921585604722</v>
      </c>
      <c r="AC52" s="8">
        <f t="shared" si="17"/>
        <v>6.2618348644431583</v>
      </c>
      <c r="AD52" s="8">
        <f t="shared" si="17"/>
        <v>11.704412663390844</v>
      </c>
      <c r="AE52" s="8">
        <f t="shared" si="17"/>
        <v>17.437585206201874</v>
      </c>
      <c r="AF52" s="8">
        <f t="shared" si="17"/>
        <v>29.487294869002625</v>
      </c>
    </row>
    <row r="53" spans="1:32" x14ac:dyDescent="0.25">
      <c r="A53" s="52" t="s">
        <v>84</v>
      </c>
      <c r="B53" s="53">
        <v>1.07508</v>
      </c>
      <c r="C53" s="54">
        <v>23.454829</v>
      </c>
      <c r="E53" s="87" t="s">
        <v>50</v>
      </c>
      <c r="F53" s="78">
        <f t="shared" si="14"/>
        <v>1.0947370000000001</v>
      </c>
      <c r="G53" s="75">
        <f t="shared" si="15"/>
        <v>23.356804</v>
      </c>
      <c r="H53" s="87" t="s">
        <v>50</v>
      </c>
      <c r="I53" s="75">
        <f t="shared" si="7"/>
        <v>2.9785042299871871</v>
      </c>
      <c r="J53" s="78"/>
      <c r="K53" s="72" t="s">
        <v>97</v>
      </c>
      <c r="L53" s="64" t="s">
        <v>50</v>
      </c>
      <c r="M53" s="8">
        <f t="shared" si="16"/>
        <v>1.6715855908289623E-4</v>
      </c>
      <c r="N53" s="8">
        <f t="shared" si="16"/>
        <v>4.4590173926468041E-4</v>
      </c>
      <c r="O53" s="8">
        <f t="shared" si="16"/>
        <v>6.7392702207082677E-4</v>
      </c>
      <c r="P53" s="8">
        <f t="shared" si="16"/>
        <v>1.5038351470145718E-3</v>
      </c>
      <c r="Q53" s="8">
        <f t="shared" si="16"/>
        <v>3.3557344865727486E-3</v>
      </c>
      <c r="R53" s="8">
        <f t="shared" si="16"/>
        <v>6.4153641411127289E-3</v>
      </c>
      <c r="S53" s="8">
        <f t="shared" si="16"/>
        <v>9.6960537948333602E-3</v>
      </c>
      <c r="T53" s="8">
        <f t="shared" si="16"/>
        <v>2.163626921978801E-2</v>
      </c>
      <c r="U53" s="8">
        <f t="shared" si="16"/>
        <v>4.8280275218831263E-2</v>
      </c>
      <c r="V53" s="8">
        <f t="shared" si="16"/>
        <v>9.2300373465565827E-2</v>
      </c>
      <c r="W53" s="8">
        <f t="shared" si="17"/>
        <v>0.13950094908410021</v>
      </c>
      <c r="X53" s="8">
        <f t="shared" si="17"/>
        <v>0.31128953640994278</v>
      </c>
      <c r="Y53" s="8">
        <f t="shared" si="17"/>
        <v>0.69462735640528472</v>
      </c>
      <c r="Z53" s="8">
        <f t="shared" si="17"/>
        <v>1.327961866932353</v>
      </c>
      <c r="AA53" s="8">
        <f t="shared" si="17"/>
        <v>2.0070551594644206</v>
      </c>
      <c r="AB53" s="8">
        <f t="shared" si="17"/>
        <v>4.4786453012746597</v>
      </c>
      <c r="AC53" s="8">
        <f t="shared" si="17"/>
        <v>9.9938776670104978</v>
      </c>
      <c r="AD53" s="8">
        <f t="shared" si="17"/>
        <v>19.105910992704125</v>
      </c>
      <c r="AE53" s="8">
        <f t="shared" si="17"/>
        <v>28.876293957715202</v>
      </c>
      <c r="AF53" s="8">
        <f t="shared" si="17"/>
        <v>49.763251573924535</v>
      </c>
    </row>
    <row r="54" spans="1:32" x14ac:dyDescent="0.25">
      <c r="A54" s="52" t="s">
        <v>85</v>
      </c>
      <c r="B54" s="53">
        <v>1.0661259999999999</v>
      </c>
      <c r="C54" s="54">
        <v>23.280417</v>
      </c>
      <c r="E54" s="87" t="s">
        <v>44</v>
      </c>
      <c r="F54" s="78">
        <f t="shared" si="14"/>
        <v>1.0894010000000001</v>
      </c>
      <c r="G54" s="75">
        <f t="shared" si="15"/>
        <v>22.973434999999998</v>
      </c>
      <c r="H54" s="87" t="s">
        <v>44</v>
      </c>
      <c r="I54" s="75">
        <f t="shared" si="7"/>
        <v>2.1483761372026726</v>
      </c>
      <c r="J54" s="78"/>
      <c r="K54" s="72" t="s">
        <v>97</v>
      </c>
      <c r="L54" s="64" t="s">
        <v>44</v>
      </c>
      <c r="M54" s="8">
        <f t="shared" si="16"/>
        <v>1.2802156096916519E-4</v>
      </c>
      <c r="N54" s="8">
        <f t="shared" si="16"/>
        <v>3.3987303125301708E-4</v>
      </c>
      <c r="O54" s="8">
        <f t="shared" si="16"/>
        <v>5.1264426146353543E-4</v>
      </c>
      <c r="P54" s="8">
        <f t="shared" si="16"/>
        <v>1.1394738571065322E-3</v>
      </c>
      <c r="Q54" s="8">
        <f t="shared" si="16"/>
        <v>2.5327517903399053E-3</v>
      </c>
      <c r="R54" s="8">
        <f t="shared" si="16"/>
        <v>4.8267474907660798E-3</v>
      </c>
      <c r="S54" s="8">
        <f t="shared" si="16"/>
        <v>7.2803787742508445E-3</v>
      </c>
      <c r="T54" s="8">
        <f t="shared" si="16"/>
        <v>1.6182374224591324E-2</v>
      </c>
      <c r="U54" s="8">
        <f t="shared" si="16"/>
        <v>3.5969177382761126E-2</v>
      </c>
      <c r="V54" s="8">
        <f t="shared" si="16"/>
        <v>6.8547631607384307E-2</v>
      </c>
      <c r="W54" s="8">
        <f t="shared" si="17"/>
        <v>0.1033931696518804</v>
      </c>
      <c r="X54" s="8">
        <f t="shared" si="17"/>
        <v>0.22981592242026735</v>
      </c>
      <c r="Y54" s="8">
        <f t="shared" si="17"/>
        <v>0.51082057330967423</v>
      </c>
      <c r="Z54" s="8">
        <f t="shared" si="17"/>
        <v>0.97348738627217979</v>
      </c>
      <c r="AA54" s="8">
        <f t="shared" si="17"/>
        <v>1.4683504611698694</v>
      </c>
      <c r="AB54" s="8">
        <f t="shared" si="17"/>
        <v>3.2637583005352808</v>
      </c>
      <c r="AC54" s="8">
        <f t="shared" si="17"/>
        <v>7.2544794488818169</v>
      </c>
      <c r="AD54" s="8">
        <f t="shared" si="17"/>
        <v>13.825097512617049</v>
      </c>
      <c r="AE54" s="8">
        <f t="shared" si="17"/>
        <v>20.852954639818929</v>
      </c>
      <c r="AF54" s="8">
        <f t="shared" si="17"/>
        <v>35.841220107847469</v>
      </c>
    </row>
    <row r="55" spans="1:32" x14ac:dyDescent="0.25">
      <c r="A55" s="52" t="s">
        <v>91</v>
      </c>
      <c r="B55" s="53">
        <v>1.1017980000000001</v>
      </c>
      <c r="C55" s="54">
        <v>24.161697</v>
      </c>
      <c r="E55" s="87" t="s">
        <v>46</v>
      </c>
      <c r="F55" s="78">
        <f t="shared" si="14"/>
        <v>1.068449</v>
      </c>
      <c r="G55" s="75">
        <f t="shared" si="15"/>
        <v>22.581719</v>
      </c>
      <c r="H55" s="87" t="s">
        <v>46</v>
      </c>
      <c r="I55" s="75">
        <f t="shared" si="7"/>
        <v>1.9345241062591811</v>
      </c>
      <c r="J55" s="78"/>
      <c r="K55" s="72" t="s">
        <v>97</v>
      </c>
      <c r="L55" s="64" t="s">
        <v>46</v>
      </c>
      <c r="M55" s="8">
        <f t="shared" si="16"/>
        <v>1.4587487793909818E-4</v>
      </c>
      <c r="N55" s="8">
        <f t="shared" si="16"/>
        <v>3.8006583295212889E-4</v>
      </c>
      <c r="O55" s="8">
        <f t="shared" si="16"/>
        <v>5.6875498921323279E-4</v>
      </c>
      <c r="P55" s="8">
        <f t="shared" si="16"/>
        <v>1.2449213811240526E-3</v>
      </c>
      <c r="Q55" s="8">
        <f t="shared" si="16"/>
        <v>2.7249505930905787E-3</v>
      </c>
      <c r="R55" s="8">
        <f t="shared" si="16"/>
        <v>5.1290184925504865E-3</v>
      </c>
      <c r="S55" s="8">
        <f t="shared" si="16"/>
        <v>7.6753935883851583E-3</v>
      </c>
      <c r="T55" s="8">
        <f t="shared" si="16"/>
        <v>1.6800312556275038E-2</v>
      </c>
      <c r="U55" s="8">
        <f t="shared" si="16"/>
        <v>3.6773423895245232E-2</v>
      </c>
      <c r="V55" s="8">
        <f t="shared" si="16"/>
        <v>6.9216510446595533E-2</v>
      </c>
      <c r="W55" s="8">
        <f t="shared" si="17"/>
        <v>0.10358004387463465</v>
      </c>
      <c r="X55" s="8">
        <f t="shared" si="17"/>
        <v>0.22672154745521911</v>
      </c>
      <c r="Y55" s="8">
        <f t="shared" si="17"/>
        <v>0.49626026556527458</v>
      </c>
      <c r="Z55" s="8">
        <f t="shared" si="17"/>
        <v>0.93408228598943621</v>
      </c>
      <c r="AA55" s="8">
        <f t="shared" si="17"/>
        <v>1.3978208889908523</v>
      </c>
      <c r="AB55" s="8">
        <f t="shared" si="17"/>
        <v>3.0596252247277209</v>
      </c>
      <c r="AC55" s="8">
        <f t="shared" si="17"/>
        <v>6.6970715558188934</v>
      </c>
      <c r="AD55" s="8">
        <f t="shared" si="17"/>
        <v>12.60551436889385</v>
      </c>
      <c r="AE55" s="8">
        <f t="shared" si="17"/>
        <v>18.863703514781569</v>
      </c>
      <c r="AF55" s="8">
        <f t="shared" si="17"/>
        <v>32.086204875746482</v>
      </c>
    </row>
    <row r="56" spans="1:32" x14ac:dyDescent="0.25">
      <c r="A56" s="52" t="s">
        <v>86</v>
      </c>
      <c r="B56" s="53">
        <v>1.050297</v>
      </c>
      <c r="C56" s="54">
        <v>23.093264000000001</v>
      </c>
      <c r="E56" s="87" t="s">
        <v>64</v>
      </c>
      <c r="F56" s="78">
        <f t="shared" si="14"/>
        <v>1.10171</v>
      </c>
      <c r="G56" s="75">
        <f t="shared" si="15"/>
        <v>23.825023000000002</v>
      </c>
      <c r="H56" s="87" t="s">
        <v>64</v>
      </c>
      <c r="I56" s="75">
        <f t="shared" si="7"/>
        <v>4.4092880260189586</v>
      </c>
      <c r="J56" s="78"/>
      <c r="K56" s="72" t="s">
        <v>97</v>
      </c>
      <c r="L56" s="64" t="s">
        <v>64</v>
      </c>
      <c r="M56" s="8">
        <f t="shared" si="16"/>
        <v>2.2880396365692601E-4</v>
      </c>
      <c r="N56" s="8">
        <f t="shared" si="16"/>
        <v>6.1416947909544118E-4</v>
      </c>
      <c r="O56" s="8">
        <f t="shared" si="16"/>
        <v>9.3068875651176322E-4</v>
      </c>
      <c r="P56" s="8">
        <f t="shared" si="16"/>
        <v>2.087431236605214E-3</v>
      </c>
      <c r="Q56" s="8">
        <f t="shared" si="16"/>
        <v>4.6818758011934053E-3</v>
      </c>
      <c r="R56" s="8">
        <f t="shared" si="16"/>
        <v>8.9876514286729072E-3</v>
      </c>
      <c r="S56" s="8">
        <f t="shared" si="16"/>
        <v>1.3619540561397539E-2</v>
      </c>
      <c r="T56" s="8">
        <f t="shared" si="16"/>
        <v>3.0547112766923932E-2</v>
      </c>
      <c r="U56" s="8">
        <f t="shared" si="16"/>
        <v>6.8513772119448063E-2</v>
      </c>
      <c r="V56" s="8">
        <f t="shared" si="16"/>
        <v>0.13152375842950895</v>
      </c>
      <c r="W56" s="8">
        <f t="shared" si="17"/>
        <v>0.19930603416633016</v>
      </c>
      <c r="X56" s="8">
        <f t="shared" si="17"/>
        <v>0.44702123932604759</v>
      </c>
      <c r="Y56" s="8">
        <f t="shared" si="17"/>
        <v>1.0026188582018969</v>
      </c>
      <c r="Z56" s="8">
        <f t="shared" si="17"/>
        <v>1.9246962533768546</v>
      </c>
      <c r="AA56" s="8">
        <f t="shared" si="17"/>
        <v>2.9166105182504363</v>
      </c>
      <c r="AB56" s="8">
        <f t="shared" si="17"/>
        <v>6.5416325900681009</v>
      </c>
      <c r="AC56" s="8">
        <f t="shared" si="17"/>
        <v>14.672153403983099</v>
      </c>
      <c r="AD56" s="8">
        <f t="shared" si="17"/>
        <v>28.165676771990359</v>
      </c>
      <c r="AE56" s="8">
        <f t="shared" si="17"/>
        <v>42.681180982558089</v>
      </c>
      <c r="AF56" s="8">
        <f t="shared" si="17"/>
        <v>73.808993063340722</v>
      </c>
    </row>
    <row r="57" spans="1:32" x14ac:dyDescent="0.25">
      <c r="A57" s="52" t="s">
        <v>87</v>
      </c>
      <c r="B57" s="53">
        <v>0.95399299999999998</v>
      </c>
      <c r="C57" s="54">
        <v>20.742134</v>
      </c>
      <c r="E57" s="87" t="s">
        <v>66</v>
      </c>
      <c r="F57" s="78">
        <f t="shared" si="14"/>
        <v>1.0893679999999999</v>
      </c>
      <c r="G57" s="75">
        <f t="shared" si="15"/>
        <v>23.399598000000001</v>
      </c>
      <c r="H57" s="87" t="s">
        <v>66</v>
      </c>
      <c r="I57" s="75">
        <f t="shared" si="7"/>
        <v>3.3736085518993062</v>
      </c>
      <c r="J57" s="78"/>
      <c r="K57" s="72" t="s">
        <v>97</v>
      </c>
      <c r="L57" s="64" t="s">
        <v>66</v>
      </c>
      <c r="M57" s="8">
        <f t="shared" si="16"/>
        <v>2.0110762482880001E-4</v>
      </c>
      <c r="N57" s="8">
        <f t="shared" si="16"/>
        <v>5.3388691723305385E-4</v>
      </c>
      <c r="O57" s="8">
        <f t="shared" si="16"/>
        <v>8.0527323935777634E-4</v>
      </c>
      <c r="P57" s="8">
        <f t="shared" si="16"/>
        <v>1.7898680858909829E-3</v>
      </c>
      <c r="Q57" s="8">
        <f t="shared" si="16"/>
        <v>3.9783114703352629E-3</v>
      </c>
      <c r="R57" s="8">
        <f t="shared" si="16"/>
        <v>7.5814495055828062E-3</v>
      </c>
      <c r="S57" s="8">
        <f t="shared" si="16"/>
        <v>1.1435265044569442E-2</v>
      </c>
      <c r="T57" s="8">
        <f t="shared" si="16"/>
        <v>2.5416982654611793E-2</v>
      </c>
      <c r="U57" s="8">
        <f t="shared" si="16"/>
        <v>5.6493925129582602E-2</v>
      </c>
      <c r="V57" s="8">
        <f t="shared" si="16"/>
        <v>0.10766020808974304</v>
      </c>
      <c r="W57" s="8">
        <f t="shared" si="17"/>
        <v>0.16238623146578177</v>
      </c>
      <c r="X57" s="8">
        <f t="shared" si="17"/>
        <v>0.36093330696113907</v>
      </c>
      <c r="Y57" s="8">
        <f t="shared" si="17"/>
        <v>0.80224074971131198</v>
      </c>
      <c r="Z57" s="8">
        <f t="shared" si="17"/>
        <v>1.5288264331763461</v>
      </c>
      <c r="AA57" s="8">
        <f t="shared" si="17"/>
        <v>2.3059621326557034</v>
      </c>
      <c r="AB57" s="8">
        <f t="shared" si="17"/>
        <v>5.1254255410315581</v>
      </c>
      <c r="AC57" s="8">
        <f t="shared" si="17"/>
        <v>11.392202241588562</v>
      </c>
      <c r="AD57" s="8">
        <f t="shared" si="17"/>
        <v>21.710066367607084</v>
      </c>
      <c r="AE57" s="8">
        <f t="shared" si="17"/>
        <v>32.745764891788376</v>
      </c>
      <c r="AF57" s="8">
        <f t="shared" si="17"/>
        <v>56.281180889900362</v>
      </c>
    </row>
    <row r="58" spans="1:32" x14ac:dyDescent="0.25">
      <c r="A58" s="52" t="s">
        <v>88</v>
      </c>
      <c r="B58" s="53">
        <v>1.0587260000000001</v>
      </c>
      <c r="C58" s="54">
        <v>23.138925</v>
      </c>
      <c r="E58" s="87" t="s">
        <v>60</v>
      </c>
      <c r="F58" s="78">
        <f t="shared" si="14"/>
        <v>1.103289</v>
      </c>
      <c r="G58" s="75">
        <f t="shared" si="15"/>
        <v>23.739830999999999</v>
      </c>
      <c r="H58" s="87" t="s">
        <v>60</v>
      </c>
      <c r="I58" s="75">
        <f t="shared" si="7"/>
        <v>3.9364613647215831</v>
      </c>
      <c r="J58" s="78"/>
      <c r="K58" s="72" t="s">
        <v>97</v>
      </c>
      <c r="L58" s="64" t="s">
        <v>60</v>
      </c>
      <c r="M58" s="8">
        <f t="shared" si="16"/>
        <v>2.0067505540417819E-4</v>
      </c>
      <c r="N58" s="8">
        <f t="shared" si="16"/>
        <v>5.3942700116897224E-4</v>
      </c>
      <c r="O58" s="8">
        <f t="shared" si="16"/>
        <v>8.1791399408193501E-4</v>
      </c>
      <c r="P58" s="8">
        <f t="shared" si="16"/>
        <v>1.8366150400579437E-3</v>
      </c>
      <c r="Q58" s="8">
        <f t="shared" si="16"/>
        <v>4.1240947456257209E-3</v>
      </c>
      <c r="R58" s="8">
        <f t="shared" si="16"/>
        <v>7.924299720843242E-3</v>
      </c>
      <c r="S58" s="8">
        <f t="shared" si="16"/>
        <v>1.2015334087710975E-2</v>
      </c>
      <c r="T58" s="8">
        <f t="shared" si="16"/>
        <v>2.6980273545240654E-2</v>
      </c>
      <c r="U58" s="8">
        <f t="shared" si="16"/>
        <v>6.0583846879507824E-2</v>
      </c>
      <c r="V58" s="8">
        <f t="shared" si="16"/>
        <v>0.11640968273682373</v>
      </c>
      <c r="W58" s="8">
        <f t="shared" si="17"/>
        <v>0.17650786547717037</v>
      </c>
      <c r="X58" s="8">
        <f t="shared" si="17"/>
        <v>0.39634607399983202</v>
      </c>
      <c r="Y58" s="8">
        <f t="shared" si="17"/>
        <v>0.88998985937767028</v>
      </c>
      <c r="Z58" s="8">
        <f t="shared" si="17"/>
        <v>1.7100835041920828</v>
      </c>
      <c r="AA58" s="8">
        <f t="shared" si="17"/>
        <v>2.5929388519601435</v>
      </c>
      <c r="AB58" s="8">
        <f t="shared" si="17"/>
        <v>5.8224098473898209</v>
      </c>
      <c r="AC58" s="8">
        <f t="shared" si="17"/>
        <v>13.074144191774797</v>
      </c>
      <c r="AD58" s="8">
        <f t="shared" si="17"/>
        <v>25.121497821802809</v>
      </c>
      <c r="AE58" s="8">
        <f t="shared" si="17"/>
        <v>38.090834489605186</v>
      </c>
      <c r="AF58" s="8">
        <f t="shared" si="17"/>
        <v>65.922590584078179</v>
      </c>
    </row>
    <row r="59" spans="1:32" x14ac:dyDescent="0.25">
      <c r="A59" s="52" t="s">
        <v>89</v>
      </c>
      <c r="B59" s="53">
        <v>1.056624</v>
      </c>
      <c r="C59" s="54">
        <v>22.998315000000002</v>
      </c>
      <c r="E59" s="87" t="s">
        <v>62</v>
      </c>
      <c r="F59" s="78">
        <f t="shared" si="14"/>
        <v>1.1050979999999999</v>
      </c>
      <c r="G59" s="75">
        <f t="shared" si="15"/>
        <v>23.767949999999999</v>
      </c>
      <c r="H59" s="87" t="s">
        <v>62</v>
      </c>
      <c r="I59" s="75">
        <f t="shared" si="7"/>
        <v>3.9484080838746642</v>
      </c>
      <c r="J59" s="78"/>
      <c r="K59" s="72" t="s">
        <v>97</v>
      </c>
      <c r="L59" s="64" t="s">
        <v>62</v>
      </c>
      <c r="M59" s="8">
        <f t="shared" si="16"/>
        <v>1.9723264104308703E-4</v>
      </c>
      <c r="N59" s="8">
        <f t="shared" si="16"/>
        <v>5.3103385202983881E-4</v>
      </c>
      <c r="O59" s="8">
        <f t="shared" si="16"/>
        <v>8.0573748923482534E-4</v>
      </c>
      <c r="P59" s="8">
        <f t="shared" si="16"/>
        <v>1.8116741695826054E-3</v>
      </c>
      <c r="Q59" s="8">
        <f t="shared" si="16"/>
        <v>4.0734896173811709E-3</v>
      </c>
      <c r="R59" s="8">
        <f t="shared" si="16"/>
        <v>7.8354497321311816E-3</v>
      </c>
      <c r="S59" s="8">
        <f t="shared" si="16"/>
        <v>1.1888725304537349E-2</v>
      </c>
      <c r="T59" s="8">
        <f t="shared" si="16"/>
        <v>2.6731406731425145E-2</v>
      </c>
      <c r="U59" s="8">
        <f t="shared" si="16"/>
        <v>6.0104686376105297E-2</v>
      </c>
      <c r="V59" s="8">
        <f t="shared" si="16"/>
        <v>0.11561272839778367</v>
      </c>
      <c r="W59" s="8">
        <f t="shared" si="17"/>
        <v>0.17541915481799403</v>
      </c>
      <c r="X59" s="8">
        <f t="shared" si="17"/>
        <v>0.39442418390582301</v>
      </c>
      <c r="Y59" s="8">
        <f t="shared" si="17"/>
        <v>0.88684976855113662</v>
      </c>
      <c r="Z59" s="8">
        <f t="shared" si="17"/>
        <v>1.7058756580069614</v>
      </c>
      <c r="AA59" s="8">
        <f t="shared" si="17"/>
        <v>2.5883245754963689</v>
      </c>
      <c r="AB59" s="8">
        <f t="shared" si="17"/>
        <v>5.8197624394711793</v>
      </c>
      <c r="AC59" s="8">
        <f t="shared" si="17"/>
        <v>13.085543896821424</v>
      </c>
      <c r="AD59" s="8">
        <f t="shared" si="17"/>
        <v>25.170340678825017</v>
      </c>
      <c r="AE59" s="8">
        <f t="shared" si="17"/>
        <v>38.19094964326689</v>
      </c>
      <c r="AF59" s="8">
        <f t="shared" si="17"/>
        <v>66.155327155135979</v>
      </c>
    </row>
    <row r="60" spans="1:32" x14ac:dyDescent="0.25">
      <c r="A60" s="55">
        <v>24</v>
      </c>
      <c r="B60" s="56">
        <v>1.052937</v>
      </c>
      <c r="C60" s="57">
        <v>22.577092</v>
      </c>
      <c r="E60" s="87" t="s">
        <v>56</v>
      </c>
      <c r="F60" s="78">
        <f t="shared" si="14"/>
        <v>1.0848279999999999</v>
      </c>
      <c r="G60" s="75">
        <f t="shared" si="15"/>
        <v>23.635577000000001</v>
      </c>
      <c r="H60" s="87" t="s">
        <v>56</v>
      </c>
      <c r="I60" s="75">
        <f t="shared" si="7"/>
        <v>4.6304360334804082</v>
      </c>
      <c r="J60" s="78"/>
      <c r="K60" s="72" t="s">
        <v>97</v>
      </c>
      <c r="L60" s="64" t="s">
        <v>56</v>
      </c>
      <c r="M60" s="8">
        <f t="shared" si="16"/>
        <v>2.9047675657779777E-4</v>
      </c>
      <c r="N60" s="8">
        <f t="shared" si="16"/>
        <v>7.6800668304570388E-4</v>
      </c>
      <c r="O60" s="8">
        <f t="shared" si="16"/>
        <v>1.1564186953296732E-3</v>
      </c>
      <c r="P60" s="8">
        <f t="shared" si="16"/>
        <v>2.5618118476164E-3</v>
      </c>
      <c r="Q60" s="8">
        <f t="shared" si="16"/>
        <v>5.6751762740370176E-3</v>
      </c>
      <c r="R60" s="8">
        <f t="shared" si="16"/>
        <v>1.0786130796884516E-2</v>
      </c>
      <c r="S60" s="8">
        <f t="shared" si="16"/>
        <v>1.62411129735523E-2</v>
      </c>
      <c r="T60" s="8">
        <f t="shared" si="16"/>
        <v>3.5978902625974571E-2</v>
      </c>
      <c r="U60" s="8">
        <f t="shared" si="16"/>
        <v>7.9703985575209441E-2</v>
      </c>
      <c r="V60" s="8">
        <f t="shared" si="16"/>
        <v>0.151483860929603</v>
      </c>
      <c r="W60" s="8">
        <f t="shared" si="17"/>
        <v>0.22809537037490646</v>
      </c>
      <c r="X60" s="8">
        <f t="shared" si="17"/>
        <v>0.50529918322213452</v>
      </c>
      <c r="Y60" s="8">
        <f t="shared" si="17"/>
        <v>1.1193881933916003</v>
      </c>
      <c r="Z60" s="8">
        <f t="shared" si="17"/>
        <v>2.1274876556074718</v>
      </c>
      <c r="AA60" s="8">
        <f t="shared" si="17"/>
        <v>3.2034441279479839</v>
      </c>
      <c r="AB60" s="8">
        <f t="shared" si="17"/>
        <v>7.0965828841212302</v>
      </c>
      <c r="AC60" s="8">
        <f t="shared" si="17"/>
        <v>15.721044794204738</v>
      </c>
      <c r="AD60" s="8">
        <f t="shared" si="17"/>
        <v>29.879115154488588</v>
      </c>
      <c r="AE60" s="8">
        <f t="shared" si="17"/>
        <v>44.990191006583373</v>
      </c>
      <c r="AF60" s="8">
        <f t="shared" si="17"/>
        <v>77.151727812311975</v>
      </c>
    </row>
    <row r="61" spans="1:32" x14ac:dyDescent="0.25">
      <c r="A61" s="55">
        <v>23</v>
      </c>
      <c r="B61" s="56">
        <v>1.074219</v>
      </c>
      <c r="C61" s="57">
        <v>22.391646999999999</v>
      </c>
      <c r="E61" s="87" t="s">
        <v>58</v>
      </c>
      <c r="F61" s="78">
        <f t="shared" si="14"/>
        <v>1.0718259999999999</v>
      </c>
      <c r="G61" s="75">
        <f t="shared" si="15"/>
        <v>23.250011000000001</v>
      </c>
      <c r="H61" s="87" t="s">
        <v>58</v>
      </c>
      <c r="I61" s="75">
        <f t="shared" si="7"/>
        <v>3.7317317043600173</v>
      </c>
      <c r="J61" s="78"/>
      <c r="K61" s="72" t="s">
        <v>97</v>
      </c>
      <c r="L61" s="64" t="s">
        <v>58</v>
      </c>
      <c r="M61" s="8">
        <f t="shared" si="16"/>
        <v>2.7092024661031763E-4</v>
      </c>
      <c r="N61" s="8">
        <f t="shared" si="16"/>
        <v>7.0800159210079991E-4</v>
      </c>
      <c r="O61" s="8">
        <f t="shared" si="16"/>
        <v>1.0608499227295926E-3</v>
      </c>
      <c r="P61" s="8">
        <f t="shared" si="16"/>
        <v>2.3278016067837916E-3</v>
      </c>
      <c r="Q61" s="8">
        <f t="shared" si="16"/>
        <v>5.1078481549990604E-3</v>
      </c>
      <c r="R61" s="8">
        <f t="shared" si="16"/>
        <v>9.6334481887396257E-3</v>
      </c>
      <c r="S61" s="8">
        <f t="shared" si="16"/>
        <v>1.443449122242794E-2</v>
      </c>
      <c r="T61" s="8">
        <f t="shared" si="16"/>
        <v>3.1673313199871905E-2</v>
      </c>
      <c r="U61" s="8">
        <f t="shared" si="16"/>
        <v>6.9500112861507951E-2</v>
      </c>
      <c r="V61" s="8">
        <f t="shared" si="16"/>
        <v>0.13107784649150689</v>
      </c>
      <c r="W61" s="8">
        <f t="shared" si="17"/>
        <v>0.19640340484189053</v>
      </c>
      <c r="X61" s="8">
        <f t="shared" si="17"/>
        <v>0.43096403324648036</v>
      </c>
      <c r="Y61" s="8">
        <f t="shared" si="17"/>
        <v>0.94565569319732334</v>
      </c>
      <c r="Z61" s="8">
        <f t="shared" si="17"/>
        <v>1.7835152589426995</v>
      </c>
      <c r="AA61" s="8">
        <f t="shared" si="17"/>
        <v>2.6723697315740456</v>
      </c>
      <c r="AB61" s="8">
        <f t="shared" si="17"/>
        <v>5.863927047354947</v>
      </c>
      <c r="AC61" s="8">
        <f t="shared" si="17"/>
        <v>12.867096947864066</v>
      </c>
      <c r="AD61" s="8">
        <f t="shared" si="17"/>
        <v>24.267462153397076</v>
      </c>
      <c r="AE61" s="8">
        <f t="shared" si="17"/>
        <v>36.361691325984104</v>
      </c>
      <c r="AF61" s="8">
        <f t="shared" si="17"/>
        <v>61.953322517320935</v>
      </c>
    </row>
    <row r="62" spans="1:32" x14ac:dyDescent="0.25">
      <c r="A62" s="55">
        <v>11</v>
      </c>
      <c r="B62" s="56">
        <v>1.0604290000000001</v>
      </c>
      <c r="C62" s="57">
        <v>22.692207</v>
      </c>
      <c r="E62" s="87" t="s">
        <v>76</v>
      </c>
      <c r="F62" s="78">
        <f t="shared" si="14"/>
        <v>1.0513809999999999</v>
      </c>
      <c r="G62" s="75">
        <f t="shared" si="15"/>
        <v>23.191091</v>
      </c>
      <c r="H62" s="87" t="s">
        <v>76</v>
      </c>
      <c r="I62" s="75">
        <f t="shared" si="7"/>
        <v>4.7427788736897414</v>
      </c>
      <c r="J62" s="78"/>
      <c r="K62" s="72" t="s">
        <v>97</v>
      </c>
      <c r="L62" s="64" t="s">
        <v>76</v>
      </c>
      <c r="M62" s="8">
        <f t="shared" ref="M62:V68" si="18">d1_s*EXP(d2_s*($F62*LN(M$10)+$G62))</f>
        <v>4.3320533521260001E-4</v>
      </c>
      <c r="N62" s="8">
        <f t="shared" si="18"/>
        <v>1.1115490914640372E-3</v>
      </c>
      <c r="O62" s="8">
        <f t="shared" si="18"/>
        <v>1.6527167553608937E-3</v>
      </c>
      <c r="P62" s="8">
        <f t="shared" si="18"/>
        <v>3.5725665299443468E-3</v>
      </c>
      <c r="Q62" s="8">
        <f t="shared" si="18"/>
        <v>7.7225765210395111E-3</v>
      </c>
      <c r="R62" s="8">
        <f t="shared" si="18"/>
        <v>1.438964338865293E-2</v>
      </c>
      <c r="S62" s="8">
        <f t="shared" si="18"/>
        <v>2.1395370582122798E-2</v>
      </c>
      <c r="T62" s="8">
        <f t="shared" si="18"/>
        <v>4.6248932002118277E-2</v>
      </c>
      <c r="U62" s="8">
        <f t="shared" si="18"/>
        <v>9.9973202292827648E-2</v>
      </c>
      <c r="V62" s="8">
        <f t="shared" si="18"/>
        <v>0.18628222400855046</v>
      </c>
      <c r="W62" s="8">
        <f t="shared" ref="W62:AF68" si="19">d1_s*EXP(d2_s*($F62*LN(W$10)+$G62))</f>
        <v>0.27697539875573146</v>
      </c>
      <c r="X62" s="8">
        <f t="shared" si="19"/>
        <v>0.59871907028415461</v>
      </c>
      <c r="Y62" s="8">
        <f t="shared" si="19"/>
        <v>1.2942107015000863</v>
      </c>
      <c r="Z62" s="8">
        <f t="shared" si="19"/>
        <v>2.4115307130498866</v>
      </c>
      <c r="AA62" s="8">
        <f t="shared" si="19"/>
        <v>3.5856061114453261</v>
      </c>
      <c r="AB62" s="8">
        <f t="shared" si="19"/>
        <v>7.7507633063938206</v>
      </c>
      <c r="AC62" s="8">
        <f t="shared" si="19"/>
        <v>16.754303167875207</v>
      </c>
      <c r="AD62" s="8">
        <f t="shared" si="19"/>
        <v>31.218654441853438</v>
      </c>
      <c r="AE62" s="8">
        <f t="shared" si="19"/>
        <v>46.417736897176205</v>
      </c>
      <c r="AF62" s="8">
        <f t="shared" si="19"/>
        <v>78.287091754181276</v>
      </c>
    </row>
    <row r="63" spans="1:32" x14ac:dyDescent="0.25">
      <c r="A63" s="55">
        <v>21</v>
      </c>
      <c r="B63" s="56">
        <v>1.0517319999999999</v>
      </c>
      <c r="C63" s="57">
        <v>22.157015000000001</v>
      </c>
      <c r="E63" s="87" t="s">
        <v>78</v>
      </c>
      <c r="F63" s="78">
        <f t="shared" si="14"/>
        <v>1.103661</v>
      </c>
      <c r="G63" s="75">
        <f t="shared" si="15"/>
        <v>24.389952999999998</v>
      </c>
      <c r="H63" s="87" t="s">
        <v>78</v>
      </c>
      <c r="I63" s="75">
        <f t="shared" si="7"/>
        <v>7.7871093997747263</v>
      </c>
      <c r="J63" s="78"/>
      <c r="K63" s="72" t="s">
        <v>97</v>
      </c>
      <c r="L63" s="64" t="s">
        <v>78</v>
      </c>
      <c r="M63" s="8">
        <f t="shared" si="18"/>
        <v>3.9531908060827368E-4</v>
      </c>
      <c r="N63" s="8">
        <f t="shared" si="18"/>
        <v>1.0629965674109482E-3</v>
      </c>
      <c r="O63" s="8">
        <f t="shared" si="18"/>
        <v>1.6120101502998558E-3</v>
      </c>
      <c r="P63" s="8">
        <f t="shared" si="18"/>
        <v>3.6207348516797328E-3</v>
      </c>
      <c r="Q63" s="8">
        <f t="shared" si="18"/>
        <v>8.1325299742869318E-3</v>
      </c>
      <c r="R63" s="8">
        <f t="shared" si="18"/>
        <v>1.56298052046276E-2</v>
      </c>
      <c r="S63" s="8">
        <f t="shared" si="18"/>
        <v>2.37022445880853E-2</v>
      </c>
      <c r="T63" s="8">
        <f t="shared" si="18"/>
        <v>5.3237594705687299E-2</v>
      </c>
      <c r="U63" s="8">
        <f t="shared" si="18"/>
        <v>0.11957692359109982</v>
      </c>
      <c r="V63" s="8">
        <f t="shared" si="18"/>
        <v>0.22981335803332326</v>
      </c>
      <c r="W63" s="8">
        <f t="shared" si="19"/>
        <v>0.34850673763370094</v>
      </c>
      <c r="X63" s="8">
        <f t="shared" si="19"/>
        <v>0.78278073544439519</v>
      </c>
      <c r="Y63" s="8">
        <f t="shared" si="19"/>
        <v>1.7582032529508624</v>
      </c>
      <c r="Z63" s="8">
        <f t="shared" si="19"/>
        <v>3.3790683146143916</v>
      </c>
      <c r="AA63" s="8">
        <f t="shared" si="19"/>
        <v>5.1242803492602755</v>
      </c>
      <c r="AB63" s="8">
        <f t="shared" si="19"/>
        <v>11.509642446663904</v>
      </c>
      <c r="AC63" s="8">
        <f t="shared" si="19"/>
        <v>25.851799710601529</v>
      </c>
      <c r="AD63" s="8">
        <f t="shared" si="19"/>
        <v>49.684242780940977</v>
      </c>
      <c r="AE63" s="8">
        <f t="shared" si="19"/>
        <v>75.345025683301643</v>
      </c>
      <c r="AF63" s="8">
        <f t="shared" si="19"/>
        <v>130.42134753098247</v>
      </c>
    </row>
    <row r="64" spans="1:32" x14ac:dyDescent="0.25">
      <c r="A64" s="55">
        <v>52</v>
      </c>
      <c r="B64" s="56">
        <v>1.112884</v>
      </c>
      <c r="C64" s="57">
        <v>23.845997000000001</v>
      </c>
      <c r="E64" s="87" t="s">
        <v>72</v>
      </c>
      <c r="F64" s="78">
        <f t="shared" si="14"/>
        <v>1.1112930000000001</v>
      </c>
      <c r="G64" s="75">
        <f t="shared" si="15"/>
        <v>24.403921</v>
      </c>
      <c r="H64" s="87" t="s">
        <v>72</v>
      </c>
      <c r="I64" s="75">
        <f t="shared" si="7"/>
        <v>7.0607333190162507</v>
      </c>
      <c r="J64" s="78"/>
      <c r="K64" s="72" t="s">
        <v>97</v>
      </c>
      <c r="L64" s="64" t="s">
        <v>72</v>
      </c>
      <c r="M64" s="8">
        <f t="shared" si="18"/>
        <v>3.289755595449173E-4</v>
      </c>
      <c r="N64" s="8">
        <f t="shared" si="18"/>
        <v>8.9067316023946767E-4</v>
      </c>
      <c r="O64" s="8">
        <f t="shared" si="18"/>
        <v>1.3545803953832767E-3</v>
      </c>
      <c r="P64" s="8">
        <f t="shared" si="18"/>
        <v>3.0595948833228187E-3</v>
      </c>
      <c r="Q64" s="8">
        <f t="shared" si="18"/>
        <v>6.9107163236379861E-3</v>
      </c>
      <c r="R64" s="8">
        <f t="shared" si="18"/>
        <v>1.3341755716031281E-2</v>
      </c>
      <c r="S64" s="8">
        <f t="shared" si="18"/>
        <v>2.0290810972758873E-2</v>
      </c>
      <c r="T64" s="8">
        <f t="shared" si="18"/>
        <v>4.5830916822886425E-2</v>
      </c>
      <c r="U64" s="8">
        <f t="shared" si="18"/>
        <v>0.10351843204523924</v>
      </c>
      <c r="V64" s="8">
        <f t="shared" si="18"/>
        <v>0.19985158813856635</v>
      </c>
      <c r="W64" s="8">
        <f t="shared" si="19"/>
        <v>0.30394431466412569</v>
      </c>
      <c r="X64" s="8">
        <f t="shared" si="19"/>
        <v>0.68651995343420913</v>
      </c>
      <c r="Y64" s="8">
        <f t="shared" si="19"/>
        <v>1.5506447191951271</v>
      </c>
      <c r="Z64" s="8">
        <f t="shared" si="19"/>
        <v>2.9936582659443491</v>
      </c>
      <c r="AA64" s="8">
        <f t="shared" si="19"/>
        <v>4.552905575862459</v>
      </c>
      <c r="AB64" s="8">
        <f t="shared" si="19"/>
        <v>10.283661753586223</v>
      </c>
      <c r="AC64" s="8">
        <f t="shared" si="19"/>
        <v>23.227738265171272</v>
      </c>
      <c r="AD64" s="8">
        <f t="shared" si="19"/>
        <v>44.843225399055207</v>
      </c>
      <c r="AE64" s="8">
        <f t="shared" si="19"/>
        <v>68.199825371387746</v>
      </c>
      <c r="AF64" s="8">
        <f t="shared" si="19"/>
        <v>118.50187005319137</v>
      </c>
    </row>
    <row r="65" spans="1:32" x14ac:dyDescent="0.25">
      <c r="A65" s="55">
        <v>51</v>
      </c>
      <c r="B65" s="56">
        <v>1.126007</v>
      </c>
      <c r="C65" s="57">
        <v>23.985405</v>
      </c>
      <c r="E65" s="87" t="s">
        <v>74</v>
      </c>
      <c r="F65" s="78">
        <f t="shared" si="14"/>
        <v>1.080141</v>
      </c>
      <c r="G65" s="75">
        <f t="shared" si="15"/>
        <v>23.756021</v>
      </c>
      <c r="H65" s="87" t="s">
        <v>74</v>
      </c>
      <c r="I65" s="75">
        <f t="shared" si="7"/>
        <v>5.6366209666570137</v>
      </c>
      <c r="J65" s="78"/>
      <c r="K65" s="72" t="s">
        <v>97</v>
      </c>
      <c r="L65" s="64" t="s">
        <v>74</v>
      </c>
      <c r="M65" s="8">
        <f t="shared" si="18"/>
        <v>3.7271730568273434E-4</v>
      </c>
      <c r="N65" s="8">
        <f t="shared" si="18"/>
        <v>9.8131587265764967E-4</v>
      </c>
      <c r="O65" s="8">
        <f t="shared" si="18"/>
        <v>1.4749963955951394E-3</v>
      </c>
      <c r="P65" s="8">
        <f t="shared" si="18"/>
        <v>3.2563467559079472E-3</v>
      </c>
      <c r="Q65" s="8">
        <f t="shared" si="18"/>
        <v>7.1890305809417347E-3</v>
      </c>
      <c r="R65" s="8">
        <f t="shared" si="18"/>
        <v>1.3625477452941159E-2</v>
      </c>
      <c r="S65" s="8">
        <f t="shared" si="18"/>
        <v>2.0480184506668553E-2</v>
      </c>
      <c r="T65" s="8">
        <f t="shared" si="18"/>
        <v>4.5214064643037746E-2</v>
      </c>
      <c r="U65" s="8">
        <f t="shared" si="18"/>
        <v>9.981900509144162E-2</v>
      </c>
      <c r="V65" s="8">
        <f t="shared" si="18"/>
        <v>0.18918845704371612</v>
      </c>
      <c r="W65" s="8">
        <f t="shared" si="19"/>
        <v>0.28436541179339481</v>
      </c>
      <c r="X65" s="8">
        <f t="shared" si="19"/>
        <v>0.62779298237690107</v>
      </c>
      <c r="Y65" s="8">
        <f t="shared" si="19"/>
        <v>1.385977381131128</v>
      </c>
      <c r="Z65" s="8">
        <f t="shared" si="19"/>
        <v>2.6268637119102283</v>
      </c>
      <c r="AA65" s="8">
        <f t="shared" si="19"/>
        <v>3.9483866660526075</v>
      </c>
      <c r="AB65" s="8">
        <f t="shared" si="19"/>
        <v>8.7168457831267538</v>
      </c>
      <c r="AC65" s="8">
        <f t="shared" si="19"/>
        <v>19.244163967046045</v>
      </c>
      <c r="AD65" s="8">
        <f t="shared" si="19"/>
        <v>36.473752515230103</v>
      </c>
      <c r="AE65" s="8">
        <f t="shared" si="19"/>
        <v>54.82297290075735</v>
      </c>
      <c r="AF65" s="8">
        <f t="shared" si="19"/>
        <v>93.794726330792386</v>
      </c>
    </row>
    <row r="66" spans="1:32" x14ac:dyDescent="0.25">
      <c r="A66" s="55">
        <v>26</v>
      </c>
      <c r="B66" s="56">
        <v>1.043974</v>
      </c>
      <c r="C66" s="57">
        <v>22.727813000000001</v>
      </c>
      <c r="E66" s="87" t="s">
        <v>68</v>
      </c>
      <c r="F66" s="78">
        <f t="shared" si="14"/>
        <v>1.102112</v>
      </c>
      <c r="G66" s="75">
        <f t="shared" si="15"/>
        <v>24.285617999999999</v>
      </c>
      <c r="H66" s="87" t="s">
        <v>68</v>
      </c>
      <c r="I66" s="75">
        <f t="shared" si="7"/>
        <v>7.1347790732015897</v>
      </c>
      <c r="J66" s="78"/>
      <c r="K66" s="72" t="s">
        <v>97</v>
      </c>
      <c r="L66" s="64" t="s">
        <v>68</v>
      </c>
      <c r="M66" s="8">
        <f t="shared" si="18"/>
        <v>3.6856434128334332E-4</v>
      </c>
      <c r="N66" s="8">
        <f t="shared" si="18"/>
        <v>9.896792719276805E-4</v>
      </c>
      <c r="O66" s="8">
        <f t="shared" si="18"/>
        <v>1.4999492985518382E-3</v>
      </c>
      <c r="P66" s="8">
        <f t="shared" si="18"/>
        <v>3.3652109642660463E-3</v>
      </c>
      <c r="Q66" s="8">
        <f t="shared" si="18"/>
        <v>7.5500184205893788E-3</v>
      </c>
      <c r="R66" s="8">
        <f t="shared" si="18"/>
        <v>1.4496984977151125E-2</v>
      </c>
      <c r="S66" s="8">
        <f t="shared" si="18"/>
        <v>2.1971504369532081E-2</v>
      </c>
      <c r="T66" s="8">
        <f t="shared" si="18"/>
        <v>4.9294164460862044E-2</v>
      </c>
      <c r="U66" s="8">
        <f t="shared" si="18"/>
        <v>0.11059391332639389</v>
      </c>
      <c r="V66" s="8">
        <f t="shared" si="18"/>
        <v>0.21235422362478526</v>
      </c>
      <c r="W66" s="8">
        <f t="shared" si="19"/>
        <v>0.32184221475115543</v>
      </c>
      <c r="X66" s="8">
        <f t="shared" si="19"/>
        <v>0.72206903986017168</v>
      </c>
      <c r="Y66" s="8">
        <f t="shared" si="19"/>
        <v>1.6199978574212703</v>
      </c>
      <c r="Z66" s="8">
        <f t="shared" si="19"/>
        <v>3.1105996427780802</v>
      </c>
      <c r="AA66" s="8">
        <f t="shared" si="19"/>
        <v>4.7143977696660366</v>
      </c>
      <c r="AB66" s="8">
        <f t="shared" si="19"/>
        <v>10.576986221940155</v>
      </c>
      <c r="AC66" s="8">
        <f t="shared" si="19"/>
        <v>23.7299954320649</v>
      </c>
      <c r="AD66" s="8">
        <f t="shared" si="19"/>
        <v>45.564575888764004</v>
      </c>
      <c r="AE66" s="8">
        <f t="shared" si="19"/>
        <v>69.057274999852069</v>
      </c>
      <c r="AF66" s="8">
        <f t="shared" si="19"/>
        <v>119.44530578838111</v>
      </c>
    </row>
    <row r="67" spans="1:32" x14ac:dyDescent="0.25">
      <c r="A67" s="55">
        <v>25</v>
      </c>
      <c r="B67" s="56">
        <v>1.0564009999999999</v>
      </c>
      <c r="C67" s="57">
        <v>22.805972000000001</v>
      </c>
      <c r="E67" s="87" t="s">
        <v>70</v>
      </c>
      <c r="F67" s="78">
        <f t="shared" si="14"/>
        <v>1.1105119999999999</v>
      </c>
      <c r="G67" s="75">
        <f t="shared" si="15"/>
        <v>24.296315</v>
      </c>
      <c r="H67" s="87" t="s">
        <v>70</v>
      </c>
      <c r="I67" s="75">
        <f t="shared" si="7"/>
        <v>6.3741976063745449</v>
      </c>
      <c r="J67" s="78"/>
      <c r="K67" s="72" t="s">
        <v>97</v>
      </c>
      <c r="L67" s="64" t="s">
        <v>70</v>
      </c>
      <c r="M67" s="8">
        <f t="shared" si="18"/>
        <v>2.9960718810426667E-4</v>
      </c>
      <c r="N67" s="8">
        <f t="shared" si="18"/>
        <v>8.1059321983681625E-4</v>
      </c>
      <c r="O67" s="8">
        <f t="shared" si="18"/>
        <v>1.232427611223566E-3</v>
      </c>
      <c r="P67" s="8">
        <f t="shared" si="18"/>
        <v>2.7820944693626726E-3</v>
      </c>
      <c r="Q67" s="8">
        <f t="shared" si="18"/>
        <v>6.2803280013939353E-3</v>
      </c>
      <c r="R67" s="8">
        <f t="shared" si="18"/>
        <v>1.211913061237448E-2</v>
      </c>
      <c r="S67" s="8">
        <f t="shared" si="18"/>
        <v>1.8425951297399136E-2</v>
      </c>
      <c r="T67" s="8">
        <f t="shared" si="18"/>
        <v>4.1594927548195673E-2</v>
      </c>
      <c r="U67" s="8">
        <f t="shared" si="18"/>
        <v>9.3896807270073865E-2</v>
      </c>
      <c r="V67" s="8">
        <f t="shared" si="18"/>
        <v>0.18119239490969458</v>
      </c>
      <c r="W67" s="8">
        <f t="shared" si="19"/>
        <v>0.27548529270376415</v>
      </c>
      <c r="X67" s="8">
        <f t="shared" si="19"/>
        <v>0.62188326701069851</v>
      </c>
      <c r="Y67" s="8">
        <f t="shared" si="19"/>
        <v>1.4038455337932239</v>
      </c>
      <c r="Z67" s="8">
        <f t="shared" si="19"/>
        <v>2.7089966288166156</v>
      </c>
      <c r="AA67" s="8">
        <f t="shared" si="19"/>
        <v>4.1187640882775582</v>
      </c>
      <c r="AB67" s="8">
        <f t="shared" si="19"/>
        <v>9.2977394260342709</v>
      </c>
      <c r="AC67" s="8">
        <f t="shared" si="19"/>
        <v>20.988810376508944</v>
      </c>
      <c r="AD67" s="8">
        <f t="shared" si="19"/>
        <v>40.502046118421916</v>
      </c>
      <c r="AE67" s="8">
        <f t="shared" si="19"/>
        <v>61.579394850406203</v>
      </c>
      <c r="AF67" s="8">
        <f t="shared" si="19"/>
        <v>106.95688113695203</v>
      </c>
    </row>
    <row r="68" spans="1:32" ht="15.75" thickBot="1" x14ac:dyDescent="0.3">
      <c r="A68" s="55">
        <v>71</v>
      </c>
      <c r="B68" s="56">
        <v>1.1370229999999999</v>
      </c>
      <c r="C68" s="57">
        <v>24.852544000000002</v>
      </c>
      <c r="E68" s="84" t="s">
        <v>87</v>
      </c>
      <c r="F68" s="101">
        <f t="shared" si="14"/>
        <v>0.95399299999999998</v>
      </c>
      <c r="G68" s="76">
        <f t="shared" si="15"/>
        <v>20.742134</v>
      </c>
      <c r="H68" s="84" t="s">
        <v>87</v>
      </c>
      <c r="I68" s="76">
        <f t="shared" si="7"/>
        <v>1.5011866937571576</v>
      </c>
      <c r="J68" s="78"/>
      <c r="K68" s="72" t="s">
        <v>97</v>
      </c>
      <c r="L68" s="64" t="s">
        <v>87</v>
      </c>
      <c r="M68" s="8">
        <f t="shared" si="18"/>
        <v>4.0892617005838978E-4</v>
      </c>
      <c r="N68" s="8">
        <f t="shared" si="18"/>
        <v>9.6155224379805158E-4</v>
      </c>
      <c r="O68" s="8">
        <f t="shared" si="18"/>
        <v>1.3781152885398685E-3</v>
      </c>
      <c r="P68" s="8">
        <f t="shared" si="18"/>
        <v>2.773684449785728E-3</v>
      </c>
      <c r="Q68" s="8">
        <f t="shared" si="18"/>
        <v>5.5824976988205367E-3</v>
      </c>
      <c r="R68" s="8">
        <f t="shared" si="18"/>
        <v>9.8192873477116627E-3</v>
      </c>
      <c r="S68" s="8">
        <f t="shared" si="18"/>
        <v>1.4073192698294663E-2</v>
      </c>
      <c r="T68" s="8">
        <f t="shared" si="18"/>
        <v>2.8324622816902085E-2</v>
      </c>
      <c r="U68" s="8">
        <f t="shared" si="18"/>
        <v>5.7007977856865011E-2</v>
      </c>
      <c r="V68" s="8">
        <f t="shared" si="18"/>
        <v>0.10027370289947635</v>
      </c>
      <c r="W68" s="8">
        <f t="shared" si="19"/>
        <v>0.14371421198960441</v>
      </c>
      <c r="X68" s="8">
        <f t="shared" si="19"/>
        <v>0.28924856891408512</v>
      </c>
      <c r="Y68" s="8">
        <f t="shared" si="19"/>
        <v>0.58216047988975173</v>
      </c>
      <c r="Z68" s="8">
        <f t="shared" si="19"/>
        <v>1.0239862769181196</v>
      </c>
      <c r="AA68" s="8">
        <f t="shared" si="19"/>
        <v>1.4675969533406426</v>
      </c>
      <c r="AB68" s="8">
        <f t="shared" si="19"/>
        <v>2.9537810674365108</v>
      </c>
      <c r="AC68" s="8">
        <f t="shared" si="19"/>
        <v>5.9449718633486954</v>
      </c>
      <c r="AD68" s="8">
        <f t="shared" si="19"/>
        <v>10.456858228999399</v>
      </c>
      <c r="AE68" s="8">
        <f t="shared" si="19"/>
        <v>14.986971626790341</v>
      </c>
      <c r="AF68" s="8">
        <f t="shared" si="19"/>
        <v>24.082014054034559</v>
      </c>
    </row>
    <row r="69" spans="1:32" x14ac:dyDescent="0.25">
      <c r="A69" s="55">
        <v>72</v>
      </c>
      <c r="B69" s="56">
        <v>1.1180570000000001</v>
      </c>
      <c r="C69" s="57">
        <v>24.430558999999999</v>
      </c>
    </row>
    <row r="70" spans="1:32" x14ac:dyDescent="0.25">
      <c r="A70" s="55">
        <v>62</v>
      </c>
      <c r="B70" s="56">
        <v>1.085402</v>
      </c>
      <c r="C70" s="57">
        <v>23.865600000000001</v>
      </c>
    </row>
    <row r="71" spans="1:32" ht="15.75" thickBot="1" x14ac:dyDescent="0.3">
      <c r="A71" s="58">
        <v>61</v>
      </c>
      <c r="B71" s="59">
        <v>1.090309</v>
      </c>
      <c r="C71" s="60">
        <v>24.170072999999999</v>
      </c>
    </row>
    <row r="72" spans="1:32" ht="15.75" thickBot="1" x14ac:dyDescent="0.3">
      <c r="A72" s="61" t="s">
        <v>90</v>
      </c>
      <c r="B72" s="62">
        <f>MEDIAN(B11:B71)</f>
        <v>1.072279</v>
      </c>
      <c r="C72" s="63">
        <f>MEDIAN(C11:C71)</f>
        <v>23.265214</v>
      </c>
    </row>
    <row r="73" spans="1:32" x14ac:dyDescent="0.25">
      <c r="A73" s="65" t="s">
        <v>92</v>
      </c>
      <c r="B73" s="66">
        <v>1.079</v>
      </c>
      <c r="C73" s="66">
        <v>23.344000000000001</v>
      </c>
    </row>
  </sheetData>
  <dataValidations count="1">
    <dataValidation type="list" allowBlank="1" showInputMessage="1" showErrorMessage="1" promptTitle="Select a BLM to Compare" sqref="H8">
      <formula1>$E$12:$E$68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Q44" sqref="Q44"/>
    </sheetView>
  </sheetViews>
  <sheetFormatPr defaultRowHeight="15" x14ac:dyDescent="0.25"/>
  <sheetData/>
  <pageMargins left="0.7" right="0.7" top="0.75" bottom="0.75" header="0.3" footer="0.3"/>
  <pageSetup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7"/>
  <sheetViews>
    <sheetView workbookViewId="0">
      <selection activeCell="A2" sqref="A2"/>
    </sheetView>
  </sheetViews>
  <sheetFormatPr defaultRowHeight="15" x14ac:dyDescent="0.25"/>
  <cols>
    <col min="2" max="2" width="2" customWidth="1"/>
    <col min="3" max="3" width="9.140625" style="124"/>
    <col min="4" max="4" width="10.140625" customWidth="1"/>
    <col min="5" max="5" width="13" style="8" customWidth="1"/>
    <col min="6" max="6" width="11.85546875" style="104" customWidth="1"/>
  </cols>
  <sheetData>
    <row r="1" spans="2:6" x14ac:dyDescent="0.25">
      <c r="B1" s="110"/>
      <c r="C1" s="118"/>
      <c r="D1" s="105"/>
      <c r="E1" s="106"/>
      <c r="F1" s="111" t="s">
        <v>132</v>
      </c>
    </row>
    <row r="2" spans="2:6" x14ac:dyDescent="0.25">
      <c r="B2" s="112"/>
      <c r="C2" s="119"/>
      <c r="D2" s="103" t="s">
        <v>3</v>
      </c>
      <c r="E2" s="107" t="s">
        <v>120</v>
      </c>
      <c r="F2" s="113" t="s">
        <v>133</v>
      </c>
    </row>
    <row r="3" spans="2:6" ht="15.75" thickBot="1" x14ac:dyDescent="0.3">
      <c r="B3" s="114" t="s">
        <v>100</v>
      </c>
      <c r="C3" s="120"/>
      <c r="D3" s="115" t="s">
        <v>115</v>
      </c>
      <c r="E3" s="108" t="s">
        <v>0</v>
      </c>
      <c r="F3" s="116" t="s">
        <v>115</v>
      </c>
    </row>
    <row r="4" spans="2:6" x14ac:dyDescent="0.25">
      <c r="B4" s="21" t="s">
        <v>104</v>
      </c>
      <c r="C4" s="121" t="s">
        <v>106</v>
      </c>
      <c r="D4" s="21">
        <v>25</v>
      </c>
      <c r="E4" s="23">
        <v>4.0265572777679992</v>
      </c>
      <c r="F4" s="117">
        <f t="shared" ref="F4:F51" si="0">D4/E4</f>
        <v>6.2087779399124798</v>
      </c>
    </row>
    <row r="5" spans="2:6" x14ac:dyDescent="0.25">
      <c r="B5" s="21" t="s">
        <v>104</v>
      </c>
      <c r="C5" s="121" t="s">
        <v>107</v>
      </c>
      <c r="D5" s="21">
        <v>28</v>
      </c>
      <c r="E5" s="23">
        <v>4.868799785884967</v>
      </c>
      <c r="F5" s="117">
        <f t="shared" si="0"/>
        <v>5.7509039663479689</v>
      </c>
    </row>
    <row r="6" spans="2:6" x14ac:dyDescent="0.25">
      <c r="B6" s="21" t="s">
        <v>104</v>
      </c>
      <c r="C6" s="121" t="s">
        <v>108</v>
      </c>
      <c r="D6" s="21">
        <v>150</v>
      </c>
      <c r="E6" s="23">
        <v>4.1922780189723481</v>
      </c>
      <c r="F6" s="117">
        <f t="shared" si="0"/>
        <v>35.78006976664431</v>
      </c>
    </row>
    <row r="7" spans="2:6" x14ac:dyDescent="0.25">
      <c r="B7" s="21" t="s">
        <v>104</v>
      </c>
      <c r="C7" s="121" t="s">
        <v>109</v>
      </c>
      <c r="D7" s="21">
        <v>50</v>
      </c>
      <c r="E7" s="23">
        <v>5.5440464798144511</v>
      </c>
      <c r="F7" s="117">
        <f t="shared" si="0"/>
        <v>9.0186834078767326</v>
      </c>
    </row>
    <row r="8" spans="2:6" x14ac:dyDescent="0.25">
      <c r="B8" s="21" t="s">
        <v>104</v>
      </c>
      <c r="C8" s="121" t="s">
        <v>110</v>
      </c>
      <c r="D8" s="21">
        <v>50</v>
      </c>
      <c r="E8" s="23">
        <v>4.8982540534892198</v>
      </c>
      <c r="F8" s="117">
        <f t="shared" si="0"/>
        <v>10.207718802250167</v>
      </c>
    </row>
    <row r="9" spans="2:6" x14ac:dyDescent="0.25">
      <c r="B9" s="21" t="s">
        <v>104</v>
      </c>
      <c r="C9" s="121" t="s">
        <v>111</v>
      </c>
      <c r="D9" s="21">
        <v>600</v>
      </c>
      <c r="E9" s="23">
        <v>0.78534555445397825</v>
      </c>
      <c r="F9" s="117">
        <f t="shared" si="0"/>
        <v>763.99490211306772</v>
      </c>
    </row>
    <row r="10" spans="2:6" x14ac:dyDescent="0.25">
      <c r="B10" s="21" t="s">
        <v>104</v>
      </c>
      <c r="C10" s="121" t="s">
        <v>112</v>
      </c>
      <c r="D10" s="21">
        <v>280</v>
      </c>
      <c r="E10" s="23">
        <v>1.4233325698660781</v>
      </c>
      <c r="F10" s="117">
        <f t="shared" si="0"/>
        <v>196.72141699556929</v>
      </c>
    </row>
    <row r="11" spans="2:6" x14ac:dyDescent="0.25">
      <c r="B11" s="21" t="s">
        <v>104</v>
      </c>
      <c r="C11" s="121" t="s">
        <v>113</v>
      </c>
      <c r="D11" s="21">
        <v>100</v>
      </c>
      <c r="E11" s="23">
        <v>1.6219816581740296</v>
      </c>
      <c r="F11" s="117">
        <f t="shared" si="0"/>
        <v>61.652978315782256</v>
      </c>
    </row>
    <row r="12" spans="2:6" x14ac:dyDescent="0.25">
      <c r="B12" s="21" t="s">
        <v>104</v>
      </c>
      <c r="C12" s="121" t="s">
        <v>114</v>
      </c>
      <c r="D12" s="21">
        <v>40</v>
      </c>
      <c r="E12" s="23">
        <v>2.4017573255264959</v>
      </c>
      <c r="F12" s="117">
        <f t="shared" si="0"/>
        <v>16.654471946382628</v>
      </c>
    </row>
    <row r="13" spans="2:6" x14ac:dyDescent="0.25">
      <c r="B13" s="21" t="s">
        <v>104</v>
      </c>
      <c r="C13" s="121">
        <v>10</v>
      </c>
      <c r="D13" s="21">
        <v>100</v>
      </c>
      <c r="E13" s="23">
        <v>2.5553459226322017</v>
      </c>
      <c r="F13" s="117">
        <f t="shared" si="0"/>
        <v>39.133644926238539</v>
      </c>
    </row>
    <row r="14" spans="2:6" x14ac:dyDescent="0.25">
      <c r="B14" s="21" t="s">
        <v>104</v>
      </c>
      <c r="C14" s="121">
        <v>11</v>
      </c>
      <c r="D14" s="21">
        <v>28</v>
      </c>
      <c r="E14" s="23">
        <v>2.199139777415116</v>
      </c>
      <c r="F14" s="117">
        <f t="shared" si="0"/>
        <v>12.73225116818695</v>
      </c>
    </row>
    <row r="15" spans="2:6" x14ac:dyDescent="0.25">
      <c r="B15" s="21" t="s">
        <v>104</v>
      </c>
      <c r="C15" s="121">
        <v>12</v>
      </c>
      <c r="D15" s="21">
        <v>26</v>
      </c>
      <c r="E15" s="23">
        <v>3.2007698798101711</v>
      </c>
      <c r="F15" s="117">
        <f t="shared" si="0"/>
        <v>8.1230456972251908</v>
      </c>
    </row>
    <row r="16" spans="2:6" x14ac:dyDescent="0.25">
      <c r="B16" s="21" t="s">
        <v>104</v>
      </c>
      <c r="C16" s="121">
        <v>13</v>
      </c>
      <c r="D16" s="21">
        <v>500</v>
      </c>
      <c r="E16" s="23">
        <v>3.2084740793735449</v>
      </c>
      <c r="F16" s="117">
        <f t="shared" si="0"/>
        <v>155.83731943305119</v>
      </c>
    </row>
    <row r="17" spans="2:6" x14ac:dyDescent="0.25">
      <c r="B17" s="21" t="s">
        <v>104</v>
      </c>
      <c r="C17" s="121">
        <v>14</v>
      </c>
      <c r="D17" s="21">
        <v>55</v>
      </c>
      <c r="E17" s="23">
        <v>4.1180085080922826</v>
      </c>
      <c r="F17" s="117">
        <f t="shared" si="0"/>
        <v>13.355970462887512</v>
      </c>
    </row>
    <row r="18" spans="2:6" x14ac:dyDescent="0.25">
      <c r="B18" s="21" t="s">
        <v>104</v>
      </c>
      <c r="C18" s="121">
        <v>15</v>
      </c>
      <c r="D18" s="21">
        <v>40</v>
      </c>
      <c r="E18" s="23">
        <v>4.0926763685720724</v>
      </c>
      <c r="F18" s="117">
        <f t="shared" si="0"/>
        <v>9.7735555899710516</v>
      </c>
    </row>
    <row r="19" spans="2:6" x14ac:dyDescent="0.25">
      <c r="B19" s="21" t="s">
        <v>104</v>
      </c>
      <c r="C19" s="121">
        <v>16</v>
      </c>
      <c r="D19" s="21">
        <v>50</v>
      </c>
      <c r="E19" s="23">
        <v>2.8822383653215806</v>
      </c>
      <c r="F19" s="117">
        <f t="shared" si="0"/>
        <v>17.347628357733466</v>
      </c>
    </row>
    <row r="20" spans="2:6" x14ac:dyDescent="0.25">
      <c r="B20" s="21" t="s">
        <v>104</v>
      </c>
      <c r="C20" s="121">
        <v>17</v>
      </c>
      <c r="D20" s="21">
        <v>25</v>
      </c>
      <c r="E20" s="23">
        <v>3.4881432516028186</v>
      </c>
      <c r="F20" s="117">
        <f t="shared" si="0"/>
        <v>7.1671368394954476</v>
      </c>
    </row>
    <row r="21" spans="2:6" x14ac:dyDescent="0.25">
      <c r="B21" s="21" t="s">
        <v>104</v>
      </c>
      <c r="C21" s="121">
        <v>18</v>
      </c>
      <c r="D21" s="21">
        <v>42</v>
      </c>
      <c r="E21" s="23">
        <v>4.9189199383062183</v>
      </c>
      <c r="F21" s="117">
        <f t="shared" si="0"/>
        <v>8.5384597689675523</v>
      </c>
    </row>
    <row r="22" spans="2:6" x14ac:dyDescent="0.25">
      <c r="B22" s="21" t="s">
        <v>104</v>
      </c>
      <c r="C22" s="122">
        <v>19</v>
      </c>
      <c r="D22" s="21">
        <v>95</v>
      </c>
      <c r="E22" s="23">
        <v>4.9692419464819855</v>
      </c>
      <c r="F22" s="117">
        <f t="shared" si="0"/>
        <v>19.117604057748892</v>
      </c>
    </row>
    <row r="23" spans="2:6" x14ac:dyDescent="0.25">
      <c r="B23" s="21" t="s">
        <v>104</v>
      </c>
      <c r="C23" s="122">
        <v>20</v>
      </c>
      <c r="D23" s="21">
        <v>75</v>
      </c>
      <c r="E23" s="23">
        <v>4.6929938271832645</v>
      </c>
      <c r="F23" s="117">
        <f t="shared" si="0"/>
        <v>15.981269688780948</v>
      </c>
    </row>
    <row r="24" spans="2:6" x14ac:dyDescent="0.25">
      <c r="B24" s="21" t="s">
        <v>104</v>
      </c>
      <c r="C24" s="122">
        <v>21</v>
      </c>
      <c r="D24" s="21">
        <v>50</v>
      </c>
      <c r="E24" s="23">
        <v>4.7910321902927233</v>
      </c>
      <c r="F24" s="117">
        <f t="shared" si="0"/>
        <v>10.436164486915104</v>
      </c>
    </row>
    <row r="25" spans="2:6" x14ac:dyDescent="0.25">
      <c r="B25" s="21" t="s">
        <v>104</v>
      </c>
      <c r="C25" s="122">
        <v>22</v>
      </c>
      <c r="D25" s="21">
        <v>43</v>
      </c>
      <c r="E25" s="23">
        <v>6.9645208412878068</v>
      </c>
      <c r="F25" s="117">
        <f t="shared" si="0"/>
        <v>6.1741505237636547</v>
      </c>
    </row>
    <row r="26" spans="2:6" x14ac:dyDescent="0.25">
      <c r="B26" s="21" t="s">
        <v>104</v>
      </c>
      <c r="C26" s="122">
        <v>23</v>
      </c>
      <c r="D26" s="21">
        <v>50</v>
      </c>
      <c r="E26" s="23">
        <v>5.0848510377629994</v>
      </c>
      <c r="F26" s="117">
        <f t="shared" si="0"/>
        <v>9.8331297472967307</v>
      </c>
    </row>
    <row r="27" spans="2:6" x14ac:dyDescent="0.25">
      <c r="B27" s="21" t="s">
        <v>104</v>
      </c>
      <c r="C27" s="122">
        <v>24</v>
      </c>
      <c r="D27" s="21">
        <v>38</v>
      </c>
      <c r="E27" s="23">
        <v>4.3455961261854616</v>
      </c>
      <c r="F27" s="117">
        <f t="shared" si="0"/>
        <v>8.7444849674413199</v>
      </c>
    </row>
    <row r="28" spans="2:6" x14ac:dyDescent="0.25">
      <c r="B28" s="21" t="s">
        <v>105</v>
      </c>
      <c r="C28" s="121" t="s">
        <v>106</v>
      </c>
      <c r="D28" s="21">
        <v>340</v>
      </c>
      <c r="E28" s="23">
        <v>3.5795498988979508</v>
      </c>
      <c r="F28" s="117">
        <f t="shared" si="0"/>
        <v>94.984009052276946</v>
      </c>
    </row>
    <row r="29" spans="2:6" x14ac:dyDescent="0.25">
      <c r="B29" s="21" t="s">
        <v>105</v>
      </c>
      <c r="C29" s="121" t="s">
        <v>107</v>
      </c>
      <c r="D29" s="21">
        <v>1300</v>
      </c>
      <c r="E29" s="23">
        <v>4.4169650148198745</v>
      </c>
      <c r="F29" s="117">
        <f t="shared" si="0"/>
        <v>294.31974118839935</v>
      </c>
    </row>
    <row r="30" spans="2:6" x14ac:dyDescent="0.25">
      <c r="B30" s="21" t="s">
        <v>105</v>
      </c>
      <c r="C30" s="121" t="s">
        <v>108</v>
      </c>
      <c r="D30" s="21">
        <v>163</v>
      </c>
      <c r="E30" s="23">
        <v>6.2873396987393386</v>
      </c>
      <c r="F30" s="117">
        <f t="shared" si="0"/>
        <v>25.925114247076994</v>
      </c>
    </row>
    <row r="31" spans="2:6" x14ac:dyDescent="0.25">
      <c r="B31" s="21" t="s">
        <v>105</v>
      </c>
      <c r="C31" s="121" t="s">
        <v>109</v>
      </c>
      <c r="D31" s="21">
        <v>100</v>
      </c>
      <c r="E31" s="23">
        <v>5.363447239933782</v>
      </c>
      <c r="F31" s="117">
        <f t="shared" si="0"/>
        <v>18.644725216171722</v>
      </c>
    </row>
    <row r="32" spans="2:6" x14ac:dyDescent="0.25">
      <c r="B32" s="21" t="s">
        <v>105</v>
      </c>
      <c r="C32" s="121" t="s">
        <v>110</v>
      </c>
      <c r="D32" s="21">
        <v>300</v>
      </c>
      <c r="E32" s="23">
        <v>4.5927722377844553</v>
      </c>
      <c r="F32" s="117">
        <f t="shared" si="0"/>
        <v>65.320025567982327</v>
      </c>
    </row>
    <row r="33" spans="2:6" x14ac:dyDescent="0.25">
      <c r="B33" s="21" t="s">
        <v>105</v>
      </c>
      <c r="C33" s="121" t="s">
        <v>111</v>
      </c>
      <c r="D33" s="21">
        <v>1800</v>
      </c>
      <c r="E33" s="23">
        <v>1.8654001280367667</v>
      </c>
      <c r="F33" s="117">
        <f t="shared" si="0"/>
        <v>964.9404291048287</v>
      </c>
    </row>
    <row r="34" spans="2:6" x14ac:dyDescent="0.25">
      <c r="B34" s="21" t="s">
        <v>105</v>
      </c>
      <c r="C34" s="121" t="s">
        <v>112</v>
      </c>
      <c r="D34" s="21">
        <v>200</v>
      </c>
      <c r="E34" s="23">
        <v>1.2050520565288243</v>
      </c>
      <c r="F34" s="117">
        <f t="shared" si="0"/>
        <v>165.96793384686123</v>
      </c>
    </row>
    <row r="35" spans="2:6" x14ac:dyDescent="0.25">
      <c r="B35" s="21" t="s">
        <v>105</v>
      </c>
      <c r="C35" s="121" t="s">
        <v>113</v>
      </c>
      <c r="D35" s="21">
        <v>120</v>
      </c>
      <c r="E35" s="23">
        <v>1.7837256571278521</v>
      </c>
      <c r="F35" s="117">
        <f t="shared" si="0"/>
        <v>67.27491950372206</v>
      </c>
    </row>
    <row r="36" spans="2:6" x14ac:dyDescent="0.25">
      <c r="B36" s="21" t="s">
        <v>105</v>
      </c>
      <c r="C36" s="121" t="s">
        <v>114</v>
      </c>
      <c r="D36" s="21">
        <v>100</v>
      </c>
      <c r="E36" s="23">
        <v>2.9785042299871871</v>
      </c>
      <c r="F36" s="117">
        <f t="shared" si="0"/>
        <v>33.573898936658615</v>
      </c>
    </row>
    <row r="37" spans="2:6" x14ac:dyDescent="0.25">
      <c r="B37" s="21" t="s">
        <v>105</v>
      </c>
      <c r="C37" s="121">
        <v>10</v>
      </c>
      <c r="D37" s="21">
        <v>100</v>
      </c>
      <c r="E37" s="23">
        <v>2.1483761372026726</v>
      </c>
      <c r="F37" s="117">
        <f t="shared" si="0"/>
        <v>46.546783995751596</v>
      </c>
    </row>
    <row r="38" spans="2:6" x14ac:dyDescent="0.25">
      <c r="B38" s="21" t="s">
        <v>105</v>
      </c>
      <c r="C38" s="121">
        <v>11</v>
      </c>
      <c r="D38" s="21">
        <v>85</v>
      </c>
      <c r="E38" s="23">
        <v>1.9345241062591811</v>
      </c>
      <c r="F38" s="117">
        <f t="shared" si="0"/>
        <v>43.938454798770017</v>
      </c>
    </row>
    <row r="39" spans="2:6" x14ac:dyDescent="0.25">
      <c r="B39" s="21" t="s">
        <v>105</v>
      </c>
      <c r="C39" s="121">
        <v>12</v>
      </c>
      <c r="D39" s="21">
        <v>100</v>
      </c>
      <c r="E39" s="23">
        <v>4.4092880260189586</v>
      </c>
      <c r="F39" s="117">
        <f t="shared" si="0"/>
        <v>22.679398444806885</v>
      </c>
    </row>
    <row r="40" spans="2:6" x14ac:dyDescent="0.25">
      <c r="B40" s="21" t="s">
        <v>105</v>
      </c>
      <c r="C40" s="121">
        <v>13</v>
      </c>
      <c r="D40" s="21">
        <v>500</v>
      </c>
      <c r="E40" s="23">
        <v>3.3736085518993062</v>
      </c>
      <c r="F40" s="117">
        <f t="shared" si="0"/>
        <v>148.20925199472396</v>
      </c>
    </row>
    <row r="41" spans="2:6" x14ac:dyDescent="0.25">
      <c r="B41" s="21" t="s">
        <v>105</v>
      </c>
      <c r="C41" s="121">
        <v>14</v>
      </c>
      <c r="D41" s="21">
        <v>118</v>
      </c>
      <c r="E41" s="23">
        <v>3.9364613647215831</v>
      </c>
      <c r="F41" s="117">
        <f t="shared" si="0"/>
        <v>29.976161091662554</v>
      </c>
    </row>
    <row r="42" spans="2:6" x14ac:dyDescent="0.25">
      <c r="B42" s="21" t="s">
        <v>105</v>
      </c>
      <c r="C42" s="121">
        <v>15</v>
      </c>
      <c r="D42" s="21">
        <v>190</v>
      </c>
      <c r="E42" s="23">
        <v>3.9484080838746642</v>
      </c>
      <c r="F42" s="117">
        <f t="shared" si="0"/>
        <v>48.120659254032475</v>
      </c>
    </row>
    <row r="43" spans="2:6" x14ac:dyDescent="0.25">
      <c r="B43" s="21" t="s">
        <v>105</v>
      </c>
      <c r="C43" s="121">
        <v>16</v>
      </c>
      <c r="D43" s="21">
        <v>120</v>
      </c>
      <c r="E43" s="23">
        <v>4.6304360334804082</v>
      </c>
      <c r="F43" s="117">
        <f t="shared" si="0"/>
        <v>25.915485956903183</v>
      </c>
    </row>
    <row r="44" spans="2:6" x14ac:dyDescent="0.25">
      <c r="B44" s="21" t="s">
        <v>105</v>
      </c>
      <c r="C44" s="121">
        <v>17</v>
      </c>
      <c r="D44" s="21">
        <v>120</v>
      </c>
      <c r="E44" s="23">
        <v>3.7317317043600173</v>
      </c>
      <c r="F44" s="117">
        <f t="shared" si="0"/>
        <v>32.156652596379431</v>
      </c>
    </row>
    <row r="45" spans="2:6" x14ac:dyDescent="0.25">
      <c r="B45" s="21" t="s">
        <v>105</v>
      </c>
      <c r="C45" s="122">
        <v>18</v>
      </c>
      <c r="D45" s="21">
        <v>288</v>
      </c>
      <c r="E45" s="23">
        <v>4.7427788736897414</v>
      </c>
      <c r="F45" s="117">
        <f t="shared" si="0"/>
        <v>60.723893664463539</v>
      </c>
    </row>
    <row r="46" spans="2:6" x14ac:dyDescent="0.25">
      <c r="B46" s="21" t="s">
        <v>105</v>
      </c>
      <c r="C46" s="122">
        <v>19</v>
      </c>
      <c r="D46" s="21">
        <v>300</v>
      </c>
      <c r="E46" s="23">
        <v>7.7871093997747263</v>
      </c>
      <c r="F46" s="117">
        <f t="shared" si="0"/>
        <v>38.52520679992999</v>
      </c>
    </row>
    <row r="47" spans="2:6" x14ac:dyDescent="0.25">
      <c r="B47" s="21" t="s">
        <v>105</v>
      </c>
      <c r="C47" s="122">
        <v>20</v>
      </c>
      <c r="D47" s="21">
        <v>100</v>
      </c>
      <c r="E47" s="23">
        <v>7.0607333190162507</v>
      </c>
      <c r="F47" s="117">
        <f t="shared" si="0"/>
        <v>14.162834861738226</v>
      </c>
    </row>
    <row r="48" spans="2:6" x14ac:dyDescent="0.25">
      <c r="B48" s="21" t="s">
        <v>105</v>
      </c>
      <c r="C48" s="122">
        <v>21</v>
      </c>
      <c r="D48" s="21">
        <v>225</v>
      </c>
      <c r="E48" s="23">
        <v>5.6366209666570137</v>
      </c>
      <c r="F48" s="117">
        <f t="shared" si="0"/>
        <v>39.917532388814102</v>
      </c>
    </row>
    <row r="49" spans="2:6" x14ac:dyDescent="0.25">
      <c r="B49" s="21" t="s">
        <v>105</v>
      </c>
      <c r="C49" s="122">
        <v>22</v>
      </c>
      <c r="D49" s="21">
        <v>225</v>
      </c>
      <c r="E49" s="23">
        <v>7.1347790732015897</v>
      </c>
      <c r="F49" s="117">
        <f t="shared" si="0"/>
        <v>31.535664621362375</v>
      </c>
    </row>
    <row r="50" spans="2:6" x14ac:dyDescent="0.25">
      <c r="B50" s="21" t="s">
        <v>105</v>
      </c>
      <c r="C50" s="122">
        <v>23</v>
      </c>
      <c r="D50" s="21">
        <v>135</v>
      </c>
      <c r="E50" s="23">
        <v>6.3741976063745449</v>
      </c>
      <c r="F50" s="117">
        <f t="shared" si="0"/>
        <v>21.179136314348437</v>
      </c>
    </row>
    <row r="51" spans="2:6" x14ac:dyDescent="0.25">
      <c r="B51" s="21" t="s">
        <v>105</v>
      </c>
      <c r="C51" s="122">
        <v>24</v>
      </c>
      <c r="D51" s="21">
        <v>225</v>
      </c>
      <c r="E51" s="23">
        <v>1.5011866937571576</v>
      </c>
      <c r="F51" s="117">
        <f t="shared" si="0"/>
        <v>149.88142443287441</v>
      </c>
    </row>
    <row r="53" spans="2:6" x14ac:dyDescent="0.25">
      <c r="C53" s="123" t="s">
        <v>125</v>
      </c>
      <c r="D53">
        <v>55</v>
      </c>
      <c r="E53" s="8">
        <v>1.5803081670982388</v>
      </c>
      <c r="F53" s="104">
        <f t="shared" ref="F53:F61" si="1">D53/E53</f>
        <v>34.803338453278371</v>
      </c>
    </row>
    <row r="54" spans="2:6" x14ac:dyDescent="0.25">
      <c r="C54" s="123" t="s">
        <v>124</v>
      </c>
      <c r="D54">
        <v>100</v>
      </c>
      <c r="E54" s="8">
        <v>1.4529089887612952</v>
      </c>
      <c r="F54" s="104">
        <f t="shared" si="1"/>
        <v>68.827435698678471</v>
      </c>
    </row>
    <row r="55" spans="2:6" x14ac:dyDescent="0.25">
      <c r="C55" s="123" t="s">
        <v>123</v>
      </c>
      <c r="D55">
        <v>50</v>
      </c>
      <c r="E55" s="8">
        <v>2.4209487289866023</v>
      </c>
      <c r="F55" s="104">
        <f t="shared" si="1"/>
        <v>20.653060265728868</v>
      </c>
    </row>
    <row r="56" spans="2:6" x14ac:dyDescent="0.25">
      <c r="C56" s="123" t="s">
        <v>121</v>
      </c>
      <c r="D56">
        <v>85</v>
      </c>
      <c r="E56" s="8">
        <v>2.9302187289490194</v>
      </c>
      <c r="F56" s="104">
        <f t="shared" si="1"/>
        <v>29.008073411122769</v>
      </c>
    </row>
    <row r="57" spans="2:6" x14ac:dyDescent="0.25">
      <c r="C57" s="123" t="s">
        <v>122</v>
      </c>
      <c r="D57">
        <v>525</v>
      </c>
      <c r="E57" s="8">
        <v>3.2415104325714301</v>
      </c>
      <c r="F57" s="104">
        <f t="shared" si="1"/>
        <v>161.96153334096391</v>
      </c>
    </row>
    <row r="58" spans="2:6" x14ac:dyDescent="0.25">
      <c r="C58" s="123" t="s">
        <v>116</v>
      </c>
      <c r="D58">
        <v>500</v>
      </c>
      <c r="E58" s="8">
        <v>7.5162827374553558</v>
      </c>
      <c r="F58" s="104">
        <f t="shared" si="1"/>
        <v>66.522244767135447</v>
      </c>
    </row>
    <row r="59" spans="2:6" x14ac:dyDescent="0.25">
      <c r="C59" s="123" t="s">
        <v>117</v>
      </c>
      <c r="D59">
        <v>1600</v>
      </c>
      <c r="E59" s="8">
        <v>5.8561049169686257</v>
      </c>
      <c r="F59" s="104">
        <f t="shared" si="1"/>
        <v>273.21914868086577</v>
      </c>
    </row>
    <row r="60" spans="2:6" x14ac:dyDescent="0.25">
      <c r="C60" s="123" t="s">
        <v>118</v>
      </c>
      <c r="D60">
        <v>280</v>
      </c>
      <c r="E60" s="8">
        <v>7.7619573023598081</v>
      </c>
      <c r="F60" s="104">
        <f t="shared" si="1"/>
        <v>36.073375450657757</v>
      </c>
    </row>
    <row r="61" spans="2:6" x14ac:dyDescent="0.25">
      <c r="C61" s="123" t="s">
        <v>119</v>
      </c>
      <c r="D61">
        <v>280</v>
      </c>
      <c r="E61" s="8">
        <v>6.5722499376863697</v>
      </c>
      <c r="F61" s="104">
        <f t="shared" si="1"/>
        <v>42.6033706348314</v>
      </c>
    </row>
    <row r="62" spans="2:6" x14ac:dyDescent="0.25">
      <c r="C62" s="123" t="s">
        <v>131</v>
      </c>
      <c r="D62">
        <v>200</v>
      </c>
    </row>
    <row r="63" spans="2:6" x14ac:dyDescent="0.25">
      <c r="C63" s="123" t="s">
        <v>130</v>
      </c>
      <c r="D63">
        <v>30</v>
      </c>
    </row>
    <row r="64" spans="2:6" x14ac:dyDescent="0.25">
      <c r="C64" s="123" t="s">
        <v>129</v>
      </c>
      <c r="D64">
        <v>1500</v>
      </c>
    </row>
    <row r="65" spans="3:4" x14ac:dyDescent="0.25">
      <c r="C65" s="123" t="s">
        <v>128</v>
      </c>
      <c r="D65">
        <v>30</v>
      </c>
    </row>
    <row r="66" spans="3:4" x14ac:dyDescent="0.25">
      <c r="C66" s="123" t="s">
        <v>127</v>
      </c>
      <c r="D66">
        <v>180</v>
      </c>
    </row>
    <row r="67" spans="3:4" x14ac:dyDescent="0.25">
      <c r="C67" s="123" t="s">
        <v>126</v>
      </c>
      <c r="D67">
        <v>325</v>
      </c>
    </row>
  </sheetData>
  <sortState ref="C53:F67">
    <sortCondition ref="C53:C67"/>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view="pageBreakPreview" topLeftCell="G1" zoomScale="60" zoomScaleNormal="100" workbookViewId="0">
      <selection activeCell="X52" sqref="X52"/>
    </sheetView>
  </sheetViews>
  <sheetFormatPr defaultRowHeight="15" x14ac:dyDescent="0.25"/>
  <cols>
    <col min="1" max="1" width="24.7109375" bestFit="1" customWidth="1"/>
    <col min="2" max="2" width="7.28515625" bestFit="1" customWidth="1"/>
    <col min="3" max="3" width="11.7109375" bestFit="1" customWidth="1"/>
    <col min="4" max="4" width="12.85546875" bestFit="1" customWidth="1"/>
    <col min="5" max="5" width="6.5703125" bestFit="1" customWidth="1"/>
    <col min="6" max="6" width="10.7109375" bestFit="1" customWidth="1"/>
    <col min="7" max="7" width="15.28515625" bestFit="1" customWidth="1"/>
    <col min="8" max="8" width="11" bestFit="1" customWidth="1"/>
    <col min="9" max="9" width="11" customWidth="1"/>
    <col min="10" max="10" width="19.42578125" customWidth="1"/>
    <col min="12" max="12" width="10.28515625" customWidth="1"/>
    <col min="13" max="13" width="11.42578125" customWidth="1"/>
    <col min="25" max="25" width="13" style="8" customWidth="1"/>
  </cols>
  <sheetData>
    <row r="1" spans="1:32" x14ac:dyDescent="0.25">
      <c r="A1" s="125" t="s">
        <v>135</v>
      </c>
      <c r="B1" s="64"/>
      <c r="C1" s="64"/>
      <c r="D1" s="126" t="s">
        <v>136</v>
      </c>
      <c r="E1" s="126" t="s">
        <v>137</v>
      </c>
      <c r="F1" s="64"/>
      <c r="G1" s="126" t="s">
        <v>138</v>
      </c>
      <c r="H1" s="64"/>
      <c r="I1" s="64"/>
      <c r="K1" s="132" t="s">
        <v>51</v>
      </c>
      <c r="O1" t="s">
        <v>52</v>
      </c>
      <c r="S1" t="s">
        <v>53</v>
      </c>
      <c r="W1" t="s">
        <v>54</v>
      </c>
    </row>
    <row r="2" spans="1:32" x14ac:dyDescent="0.25">
      <c r="A2" s="126" t="s">
        <v>139</v>
      </c>
      <c r="B2" s="126" t="s">
        <v>140</v>
      </c>
      <c r="C2" s="126" t="s">
        <v>141</v>
      </c>
      <c r="D2" s="126" t="s">
        <v>142</v>
      </c>
      <c r="E2" s="126" t="s">
        <v>143</v>
      </c>
      <c r="F2" s="126" t="s">
        <v>138</v>
      </c>
      <c r="G2" s="126" t="s">
        <v>144</v>
      </c>
      <c r="H2" s="126" t="s">
        <v>145</v>
      </c>
      <c r="I2" s="126"/>
      <c r="J2" s="133" t="s">
        <v>134</v>
      </c>
      <c r="K2" s="81" t="s">
        <v>9</v>
      </c>
      <c r="L2" s="131" t="s">
        <v>97</v>
      </c>
      <c r="M2" s="79" t="s">
        <v>101</v>
      </c>
      <c r="O2" s="81" t="s">
        <v>9</v>
      </c>
      <c r="P2" s="131" t="s">
        <v>97</v>
      </c>
      <c r="Q2" s="79" t="s">
        <v>101</v>
      </c>
      <c r="S2" t="s">
        <v>9</v>
      </c>
      <c r="T2" s="8" t="s">
        <v>97</v>
      </c>
      <c r="U2" t="s">
        <v>101</v>
      </c>
      <c r="W2" t="s">
        <v>9</v>
      </c>
      <c r="X2" s="8" t="s">
        <v>97</v>
      </c>
      <c r="Y2" s="8" t="s">
        <v>101</v>
      </c>
    </row>
    <row r="3" spans="1:32" x14ac:dyDescent="0.25">
      <c r="A3" s="127" t="s">
        <v>146</v>
      </c>
      <c r="B3" s="127" t="s">
        <v>147</v>
      </c>
      <c r="C3" s="127" t="s">
        <v>148</v>
      </c>
      <c r="D3" s="127" t="s">
        <v>149</v>
      </c>
      <c r="E3" s="128" t="s">
        <v>110</v>
      </c>
      <c r="F3" s="127" t="s">
        <v>150</v>
      </c>
      <c r="G3" s="127" t="s">
        <v>151</v>
      </c>
      <c r="H3" s="127" t="s">
        <v>152</v>
      </c>
      <c r="I3" s="127"/>
      <c r="J3" s="133">
        <v>2.0999999999999999E-11</v>
      </c>
      <c r="K3" s="77">
        <v>2.9999999999999997E-4</v>
      </c>
      <c r="L3" s="131">
        <v>6.0506846677592057E-5</v>
      </c>
      <c r="M3" s="131">
        <v>2.3560366633619344E-4</v>
      </c>
      <c r="O3" s="77">
        <v>2.9999999999999997E-4</v>
      </c>
      <c r="P3" s="131">
        <v>1.6343613826074263E-4</v>
      </c>
      <c r="Q3" s="131">
        <v>5.5962003841102993E-4</v>
      </c>
      <c r="S3">
        <v>2.9999999999999997E-4</v>
      </c>
      <c r="T3" s="8">
        <v>1.1904301594819867E-4</v>
      </c>
      <c r="U3" s="8">
        <v>4.2699977095982339E-4</v>
      </c>
      <c r="V3" s="8"/>
      <c r="W3">
        <v>2.9999999999999997E-4</v>
      </c>
      <c r="X3" s="8">
        <v>9.2910892758955117E-5</v>
      </c>
      <c r="Y3" s="8">
        <v>3.6151561695864728E-4</v>
      </c>
      <c r="Z3" s="77"/>
      <c r="AA3" s="77"/>
      <c r="AB3" s="77"/>
      <c r="AC3" s="77"/>
      <c r="AD3" s="77"/>
      <c r="AE3" s="77"/>
      <c r="AF3" s="77"/>
    </row>
    <row r="4" spans="1:32" x14ac:dyDescent="0.25">
      <c r="A4" s="127" t="s">
        <v>146</v>
      </c>
      <c r="B4" s="127" t="s">
        <v>147</v>
      </c>
      <c r="C4" s="127" t="s">
        <v>153</v>
      </c>
      <c r="D4" s="127" t="s">
        <v>154</v>
      </c>
      <c r="E4" s="128" t="s">
        <v>110</v>
      </c>
      <c r="F4" s="127" t="s">
        <v>150</v>
      </c>
      <c r="G4" s="127" t="s">
        <v>151</v>
      </c>
      <c r="H4" s="127" t="s">
        <v>155</v>
      </c>
      <c r="I4" s="127"/>
      <c r="J4" s="133">
        <v>4.9000000000000005E-11</v>
      </c>
      <c r="K4" s="77">
        <v>6.9999999999999999E-4</v>
      </c>
      <c r="L4" s="131">
        <v>1.5737576238659593E-4</v>
      </c>
      <c r="M4" s="131">
        <v>5.4974188811778479E-4</v>
      </c>
      <c r="O4" s="77">
        <v>6.9999999999999999E-4</v>
      </c>
      <c r="P4" s="131">
        <v>4.2075203858673785E-4</v>
      </c>
      <c r="Q4" s="131">
        <v>1.3057800896257366E-3</v>
      </c>
      <c r="S4">
        <v>6.9999999999999999E-4</v>
      </c>
      <c r="T4" s="8">
        <v>3.0760424562406986E-4</v>
      </c>
      <c r="U4" s="8">
        <v>9.9633279890625468E-4</v>
      </c>
      <c r="V4" s="8"/>
      <c r="W4">
        <v>6.9999999999999999E-4</v>
      </c>
      <c r="X4" s="8">
        <v>2.416432452387988E-4</v>
      </c>
      <c r="Y4" s="8">
        <v>8.4353643957017701E-4</v>
      </c>
      <c r="Z4" s="93"/>
      <c r="AA4" s="93"/>
      <c r="AB4" s="93"/>
      <c r="AC4" s="93"/>
      <c r="AD4" s="93"/>
      <c r="AE4" s="93"/>
      <c r="AF4" s="93"/>
    </row>
    <row r="5" spans="1:32" x14ac:dyDescent="0.25">
      <c r="A5" s="127" t="s">
        <v>146</v>
      </c>
      <c r="B5" s="127" t="s">
        <v>147</v>
      </c>
      <c r="C5" s="127" t="s">
        <v>156</v>
      </c>
      <c r="D5" s="127" t="s">
        <v>157</v>
      </c>
      <c r="E5" s="128" t="s">
        <v>110</v>
      </c>
      <c r="F5" s="127" t="s">
        <v>150</v>
      </c>
      <c r="G5" s="127" t="s">
        <v>151</v>
      </c>
      <c r="H5" s="127" t="s">
        <v>158</v>
      </c>
      <c r="I5" s="127"/>
      <c r="J5" s="133">
        <v>7.0000000000000004E-11</v>
      </c>
      <c r="K5" s="77">
        <v>1E-3</v>
      </c>
      <c r="L5" s="131">
        <v>2.3533722405484292E-4</v>
      </c>
      <c r="M5" s="131">
        <v>7.8534555445397829E-4</v>
      </c>
      <c r="O5" s="77">
        <v>1E-3</v>
      </c>
      <c r="P5" s="131">
        <v>6.2647474812415694E-4</v>
      </c>
      <c r="Q5" s="131">
        <v>1.8654001280367666E-3</v>
      </c>
      <c r="S5">
        <v>1E-3</v>
      </c>
      <c r="T5" s="8">
        <v>4.5871983368331223E-4</v>
      </c>
      <c r="U5" s="8">
        <v>1.4233325698660782E-3</v>
      </c>
      <c r="V5" s="8"/>
      <c r="W5">
        <v>1E-3</v>
      </c>
      <c r="X5" s="8">
        <v>3.6134062273134363E-4</v>
      </c>
      <c r="Y5" s="8">
        <v>1.2050520565288242E-3</v>
      </c>
      <c r="Z5" s="131"/>
      <c r="AA5" s="131"/>
      <c r="AB5" s="131"/>
      <c r="AC5" s="131"/>
      <c r="AD5" s="131"/>
      <c r="AE5" s="131"/>
      <c r="AF5" s="131"/>
    </row>
    <row r="6" spans="1:32" x14ac:dyDescent="0.25">
      <c r="A6" s="127" t="s">
        <v>146</v>
      </c>
      <c r="B6" s="127" t="s">
        <v>147</v>
      </c>
      <c r="C6" s="127" t="s">
        <v>159</v>
      </c>
      <c r="D6" s="127" t="s">
        <v>160</v>
      </c>
      <c r="E6" s="128" t="s">
        <v>110</v>
      </c>
      <c r="F6" s="127" t="s">
        <v>150</v>
      </c>
      <c r="G6" s="127" t="s">
        <v>151</v>
      </c>
      <c r="H6" s="127" t="s">
        <v>161</v>
      </c>
      <c r="I6" s="127"/>
      <c r="J6" s="133">
        <v>1.4000000000000001E-10</v>
      </c>
      <c r="K6" s="77">
        <v>2E-3</v>
      </c>
      <c r="L6" s="131">
        <v>5.1439634594435939E-4</v>
      </c>
      <c r="M6" s="131">
        <v>1.5706911089079566E-3</v>
      </c>
      <c r="O6" s="77">
        <v>2E-3</v>
      </c>
      <c r="P6" s="131">
        <v>1.3578949424546635E-3</v>
      </c>
      <c r="Q6" s="131">
        <v>3.7308002560735333E-3</v>
      </c>
      <c r="S6">
        <v>2E-3</v>
      </c>
      <c r="T6" s="8">
        <v>9.9730369205544198E-4</v>
      </c>
      <c r="U6" s="8">
        <v>2.8466651397321564E-3</v>
      </c>
      <c r="V6" s="8"/>
      <c r="W6">
        <v>2E-3</v>
      </c>
      <c r="X6" s="8">
        <v>7.8977492290242357E-4</v>
      </c>
      <c r="Y6" s="8">
        <v>2.4101041130576485E-3</v>
      </c>
    </row>
    <row r="7" spans="1:32" x14ac:dyDescent="0.25">
      <c r="A7" s="127" t="s">
        <v>146</v>
      </c>
      <c r="B7" s="127" t="s">
        <v>147</v>
      </c>
      <c r="C7" s="127" t="s">
        <v>162</v>
      </c>
      <c r="D7" s="127" t="s">
        <v>163</v>
      </c>
      <c r="E7" s="128" t="s">
        <v>110</v>
      </c>
      <c r="F7" s="127" t="s">
        <v>150</v>
      </c>
      <c r="G7" s="127" t="s">
        <v>151</v>
      </c>
      <c r="H7" s="127" t="s">
        <v>164</v>
      </c>
      <c r="I7" s="127"/>
      <c r="J7" s="133">
        <v>2.8000000000000002E-10</v>
      </c>
      <c r="K7" s="77">
        <v>4.0000000000000001E-3</v>
      </c>
      <c r="L7" s="131">
        <v>1.1243593179260411E-3</v>
      </c>
      <c r="M7" s="131">
        <v>3.1413822178159132E-3</v>
      </c>
      <c r="O7" s="77">
        <v>4.0000000000000001E-3</v>
      </c>
      <c r="P7" s="131">
        <v>2.9432609698396687E-3</v>
      </c>
      <c r="Q7" s="131">
        <v>7.4616005121470666E-3</v>
      </c>
      <c r="S7">
        <v>4.0000000000000001E-3</v>
      </c>
      <c r="T7" s="8">
        <v>2.1682399171649388E-3</v>
      </c>
      <c r="U7" s="8">
        <v>5.6933302794643127E-3</v>
      </c>
      <c r="V7" s="8"/>
      <c r="W7">
        <v>4.0000000000000001E-3</v>
      </c>
      <c r="X7" s="8">
        <v>1.7261951455407843E-3</v>
      </c>
      <c r="Y7" s="8">
        <v>4.8202082261152969E-3</v>
      </c>
    </row>
    <row r="8" spans="1:32" x14ac:dyDescent="0.25">
      <c r="A8" s="127" t="s">
        <v>146</v>
      </c>
      <c r="B8" s="127" t="s">
        <v>147</v>
      </c>
      <c r="C8" s="127" t="s">
        <v>165</v>
      </c>
      <c r="D8" s="127" t="s">
        <v>166</v>
      </c>
      <c r="E8" s="128" t="s">
        <v>110</v>
      </c>
      <c r="F8" s="127" t="s">
        <v>150</v>
      </c>
      <c r="G8" s="127" t="s">
        <v>151</v>
      </c>
      <c r="H8" s="127" t="s">
        <v>167</v>
      </c>
      <c r="I8" s="127"/>
      <c r="J8" s="133">
        <v>4.9000000000000007E-10</v>
      </c>
      <c r="K8" s="77">
        <v>7.0000000000000001E-3</v>
      </c>
      <c r="L8" s="131">
        <v>2.1139207756300307E-3</v>
      </c>
      <c r="M8" s="131">
        <v>5.4974188811778481E-3</v>
      </c>
      <c r="O8" s="77">
        <v>7.0000000000000001E-3</v>
      </c>
      <c r="P8" s="131">
        <v>5.4962924208495191E-3</v>
      </c>
      <c r="Q8" s="131">
        <v>1.3057800896257367E-2</v>
      </c>
      <c r="S8">
        <v>7.0000000000000001E-3</v>
      </c>
      <c r="T8" s="8">
        <v>4.0589334421669487E-3</v>
      </c>
      <c r="U8" s="8">
        <v>9.9633279890625464E-3</v>
      </c>
      <c r="V8" s="8"/>
      <c r="W8">
        <v>7.0000000000000001E-3</v>
      </c>
      <c r="X8" s="8">
        <v>3.2453143076721109E-3</v>
      </c>
      <c r="Y8" s="8">
        <v>8.4353643957017707E-3</v>
      </c>
    </row>
    <row r="9" spans="1:32" x14ac:dyDescent="0.25">
      <c r="A9" s="127" t="s">
        <v>146</v>
      </c>
      <c r="B9" s="127" t="s">
        <v>147</v>
      </c>
      <c r="C9" s="127" t="s">
        <v>168</v>
      </c>
      <c r="D9" s="127" t="s">
        <v>169</v>
      </c>
      <c r="E9" s="128" t="s">
        <v>110</v>
      </c>
      <c r="F9" s="127" t="s">
        <v>150</v>
      </c>
      <c r="G9" s="127" t="s">
        <v>151</v>
      </c>
      <c r="H9" s="127" t="s">
        <v>170</v>
      </c>
      <c r="I9" s="127"/>
      <c r="J9" s="133">
        <v>7.0000000000000006E-10</v>
      </c>
      <c r="K9" s="77">
        <v>0.01</v>
      </c>
      <c r="L9" s="131">
        <v>3.1611236677383395E-3</v>
      </c>
      <c r="M9" s="131">
        <v>7.8534555445397818E-3</v>
      </c>
      <c r="O9" s="77">
        <v>0.01</v>
      </c>
      <c r="P9" s="131">
        <v>8.1836523514754022E-3</v>
      </c>
      <c r="Q9" s="131">
        <v>1.8654001280367666E-2</v>
      </c>
      <c r="S9">
        <v>0.01</v>
      </c>
      <c r="T9" s="8">
        <v>6.0529505038040025E-3</v>
      </c>
      <c r="U9" s="8">
        <v>1.4233325698660782E-2</v>
      </c>
      <c r="V9" s="8"/>
      <c r="W9">
        <v>0.01</v>
      </c>
      <c r="X9" s="8">
        <v>4.8528726376536151E-3</v>
      </c>
      <c r="Y9" s="8">
        <v>1.2050520565288244E-2</v>
      </c>
    </row>
    <row r="10" spans="1:32" x14ac:dyDescent="0.25">
      <c r="A10" s="127" t="s">
        <v>146</v>
      </c>
      <c r="B10" s="127" t="s">
        <v>147</v>
      </c>
      <c r="C10" s="127" t="s">
        <v>171</v>
      </c>
      <c r="D10" s="127" t="s">
        <v>172</v>
      </c>
      <c r="E10" s="128" t="s">
        <v>110</v>
      </c>
      <c r="F10" s="127" t="s">
        <v>150</v>
      </c>
      <c r="G10" s="127" t="s">
        <v>151</v>
      </c>
      <c r="H10" s="127" t="s">
        <v>173</v>
      </c>
      <c r="I10" s="127"/>
      <c r="J10" s="133">
        <v>1.4000000000000001E-9</v>
      </c>
      <c r="K10" s="77">
        <v>0.02</v>
      </c>
      <c r="L10" s="131">
        <v>6.9095336290016778E-3</v>
      </c>
      <c r="M10" s="131">
        <v>1.5706911089079564E-2</v>
      </c>
      <c r="O10" s="77">
        <v>0.02</v>
      </c>
      <c r="P10" s="131">
        <v>1.7738209197018337E-2</v>
      </c>
      <c r="Q10" s="131">
        <v>3.7308002560735333E-2</v>
      </c>
      <c r="S10">
        <v>0.02</v>
      </c>
      <c r="T10" s="8">
        <v>1.3159731587799853E-2</v>
      </c>
      <c r="U10" s="8">
        <v>2.8466651397321564E-2</v>
      </c>
      <c r="V10" s="8"/>
      <c r="W10">
        <v>0.02</v>
      </c>
      <c r="X10" s="8">
        <v>1.0606826003362877E-2</v>
      </c>
      <c r="Y10" s="8">
        <v>2.4101041130576487E-2</v>
      </c>
    </row>
    <row r="11" spans="1:32" x14ac:dyDescent="0.25">
      <c r="A11" s="127" t="s">
        <v>146</v>
      </c>
      <c r="B11" s="127" t="s">
        <v>147</v>
      </c>
      <c r="C11" s="127" t="s">
        <v>174</v>
      </c>
      <c r="D11" s="127" t="s">
        <v>175</v>
      </c>
      <c r="E11" s="128" t="s">
        <v>110</v>
      </c>
      <c r="F11" s="127" t="s">
        <v>150</v>
      </c>
      <c r="G11" s="127" t="s">
        <v>151</v>
      </c>
      <c r="H11" s="127" t="s">
        <v>176</v>
      </c>
      <c r="I11" s="127"/>
      <c r="J11" s="133">
        <v>2.8000000000000003E-9</v>
      </c>
      <c r="K11" s="77">
        <v>0.04</v>
      </c>
      <c r="L11" s="131">
        <v>1.5102748259280338E-2</v>
      </c>
      <c r="M11" s="131">
        <v>3.1413822178159127E-2</v>
      </c>
      <c r="O11" s="77">
        <v>0.04</v>
      </c>
      <c r="P11" s="131">
        <v>3.8447877793887732E-2</v>
      </c>
      <c r="Q11" s="131">
        <v>7.4616005121470666E-2</v>
      </c>
      <c r="S11">
        <v>0.04</v>
      </c>
      <c r="T11" s="8">
        <v>2.8610598311369487E-2</v>
      </c>
      <c r="U11" s="8">
        <v>5.6933302794643127E-2</v>
      </c>
      <c r="V11" s="8"/>
      <c r="W11">
        <v>0.04</v>
      </c>
      <c r="X11" s="8">
        <v>2.3183126009260424E-2</v>
      </c>
      <c r="Y11" s="8">
        <v>4.8202082261152975E-2</v>
      </c>
    </row>
    <row r="12" spans="1:32" x14ac:dyDescent="0.25">
      <c r="A12" s="127" t="s">
        <v>146</v>
      </c>
      <c r="B12" s="127" t="s">
        <v>147</v>
      </c>
      <c r="C12" s="127" t="s">
        <v>177</v>
      </c>
      <c r="D12" s="127" t="s">
        <v>178</v>
      </c>
      <c r="E12" s="128" t="s">
        <v>110</v>
      </c>
      <c r="F12" s="127" t="s">
        <v>150</v>
      </c>
      <c r="G12" s="127" t="s">
        <v>151</v>
      </c>
      <c r="H12" s="127" t="s">
        <v>179</v>
      </c>
      <c r="I12" s="127"/>
      <c r="J12" s="133">
        <v>4.9000000000000009E-9</v>
      </c>
      <c r="K12" s="77">
        <v>7.0000000000000007E-2</v>
      </c>
      <c r="L12" s="131">
        <v>2.8394849231376262E-2</v>
      </c>
      <c r="M12" s="131">
        <v>5.4974188811778485E-2</v>
      </c>
      <c r="O12" s="77">
        <v>7.0000000000000007E-2</v>
      </c>
      <c r="P12" s="131">
        <v>7.179817946208325E-2</v>
      </c>
      <c r="Q12" s="131">
        <v>0.13057800896257368</v>
      </c>
      <c r="S12">
        <v>7.0000000000000007E-2</v>
      </c>
      <c r="T12" s="8">
        <v>5.3558885881164441E-2</v>
      </c>
      <c r="U12" s="8">
        <v>9.9633279890625481E-2</v>
      </c>
      <c r="V12" s="8"/>
      <c r="W12">
        <v>7.0000000000000007E-2</v>
      </c>
      <c r="X12" s="8">
        <v>4.3585182549478275E-2</v>
      </c>
      <c r="Y12" s="8">
        <v>8.4353643957017707E-2</v>
      </c>
    </row>
    <row r="13" spans="1:32" x14ac:dyDescent="0.25">
      <c r="A13" s="127" t="s">
        <v>146</v>
      </c>
      <c r="B13" s="127" t="s">
        <v>147</v>
      </c>
      <c r="C13" s="127" t="s">
        <v>180</v>
      </c>
      <c r="D13" s="127" t="s">
        <v>181</v>
      </c>
      <c r="E13" s="128" t="s">
        <v>110</v>
      </c>
      <c r="F13" s="127" t="s">
        <v>150</v>
      </c>
      <c r="G13" s="127" t="s">
        <v>151</v>
      </c>
      <c r="H13" s="127" t="s">
        <v>182</v>
      </c>
      <c r="I13" s="127"/>
      <c r="J13" s="133">
        <v>7.0000000000000006E-9</v>
      </c>
      <c r="K13" s="77">
        <v>0.1</v>
      </c>
      <c r="L13" s="131">
        <v>4.2461208093483756E-2</v>
      </c>
      <c r="M13" s="131">
        <v>7.8534555445397836E-2</v>
      </c>
      <c r="O13" s="77">
        <v>0.1</v>
      </c>
      <c r="P13" s="131">
        <v>0.10690321678621893</v>
      </c>
      <c r="Q13" s="131">
        <v>0.18654001280367669</v>
      </c>
      <c r="S13">
        <v>0.1</v>
      </c>
      <c r="T13" s="8">
        <v>7.9870559568599092E-2</v>
      </c>
      <c r="U13" s="8">
        <v>0.14233325698660781</v>
      </c>
      <c r="V13" s="8"/>
      <c r="W13">
        <v>0.1</v>
      </c>
      <c r="X13" s="8">
        <v>6.5174993775323861E-2</v>
      </c>
      <c r="Y13" s="8">
        <v>0.12050520565288243</v>
      </c>
    </row>
    <row r="14" spans="1:32" ht="15.75" thickBot="1" x14ac:dyDescent="0.3">
      <c r="A14" s="129" t="s">
        <v>146</v>
      </c>
      <c r="B14" s="129" t="s">
        <v>147</v>
      </c>
      <c r="C14" s="129" t="s">
        <v>183</v>
      </c>
      <c r="D14" s="129" t="s">
        <v>184</v>
      </c>
      <c r="E14" s="130" t="s">
        <v>110</v>
      </c>
      <c r="F14" s="129" t="s">
        <v>150</v>
      </c>
      <c r="G14" s="129" t="s">
        <v>151</v>
      </c>
      <c r="H14" s="129" t="s">
        <v>185</v>
      </c>
      <c r="I14" s="134"/>
      <c r="J14" s="133">
        <v>1.4000000000000001E-8</v>
      </c>
      <c r="K14" s="77">
        <v>0.2</v>
      </c>
      <c r="L14" s="131">
        <v>9.2811030534553959E-2</v>
      </c>
      <c r="M14" s="131">
        <v>0.15706911089079567</v>
      </c>
      <c r="O14" s="77">
        <v>0.2</v>
      </c>
      <c r="P14" s="131">
        <v>0.23171458680625515</v>
      </c>
      <c r="Q14" s="131">
        <v>0.37308002560735337</v>
      </c>
      <c r="S14">
        <v>0.2</v>
      </c>
      <c r="T14" s="8">
        <v>0.17364674054902554</v>
      </c>
      <c r="U14" s="8">
        <v>0.28466651397321563</v>
      </c>
      <c r="V14" s="8"/>
      <c r="W14">
        <v>0.2</v>
      </c>
      <c r="X14" s="8">
        <v>0.14245167148655499</v>
      </c>
      <c r="Y14" s="8">
        <v>0.24101041130576487</v>
      </c>
    </row>
    <row r="15" spans="1:32" x14ac:dyDescent="0.25">
      <c r="J15" s="133">
        <v>2.8000000000000003E-8</v>
      </c>
      <c r="K15" s="77">
        <v>0.4</v>
      </c>
      <c r="L15" s="131">
        <v>0.20286486832690445</v>
      </c>
      <c r="M15" s="131">
        <v>0.31413822178159134</v>
      </c>
      <c r="O15" s="77">
        <v>0.4</v>
      </c>
      <c r="P15" s="131">
        <v>0.50224540807002915</v>
      </c>
      <c r="Q15" s="131">
        <v>0.74616005121470674</v>
      </c>
      <c r="S15">
        <v>0.4</v>
      </c>
      <c r="T15" s="8">
        <v>0.37752571994193368</v>
      </c>
      <c r="U15" s="8">
        <v>0.56933302794643126</v>
      </c>
      <c r="V15" s="8"/>
      <c r="W15">
        <v>0.4</v>
      </c>
      <c r="X15" s="8">
        <v>0.31135374986405029</v>
      </c>
      <c r="Y15" s="8">
        <v>0.48202082261152973</v>
      </c>
    </row>
    <row r="16" spans="1:32" x14ac:dyDescent="0.25">
      <c r="J16" s="133">
        <v>4.9000000000000002E-8</v>
      </c>
      <c r="K16" s="77">
        <v>0.7</v>
      </c>
      <c r="L16" s="131">
        <v>0.38140855237694044</v>
      </c>
      <c r="M16" s="131">
        <v>0.54974188811778468</v>
      </c>
      <c r="O16" s="77">
        <v>0.7</v>
      </c>
      <c r="P16" s="131">
        <v>0.93790107573511283</v>
      </c>
      <c r="Q16" s="131">
        <v>1.3057800896257366</v>
      </c>
      <c r="S16">
        <v>0.7</v>
      </c>
      <c r="T16" s="8">
        <v>0.70672611357237636</v>
      </c>
      <c r="U16" s="8">
        <v>0.99633279890625459</v>
      </c>
      <c r="V16" s="8"/>
      <c r="W16">
        <v>0.7</v>
      </c>
      <c r="X16" s="8">
        <v>0.58535721282232045</v>
      </c>
      <c r="Y16" s="8">
        <v>0.84353643957017699</v>
      </c>
    </row>
    <row r="17" spans="10:25" x14ac:dyDescent="0.25">
      <c r="J17" s="133">
        <v>7.0000000000000005E-8</v>
      </c>
      <c r="K17" s="77">
        <v>1</v>
      </c>
      <c r="L17" s="131">
        <v>0.57035231210934378</v>
      </c>
      <c r="M17" s="131">
        <v>0.78534555445397825</v>
      </c>
      <c r="O17" s="77">
        <v>1</v>
      </c>
      <c r="P17" s="131">
        <v>1.3964788908928907</v>
      </c>
      <c r="Q17" s="131">
        <v>1.8654001280367667</v>
      </c>
      <c r="S17">
        <v>1</v>
      </c>
      <c r="T17" s="8">
        <v>1.0539168099577312</v>
      </c>
      <c r="U17" s="8">
        <v>1.4233325698660781</v>
      </c>
      <c r="V17" s="8"/>
      <c r="W17">
        <v>1</v>
      </c>
      <c r="X17" s="8">
        <v>0.87531244497431504</v>
      </c>
      <c r="Y17" s="8">
        <v>1.2050520565288243</v>
      </c>
    </row>
    <row r="18" spans="10:25" x14ac:dyDescent="0.25">
      <c r="J18" s="133">
        <v>1.4000000000000001E-7</v>
      </c>
      <c r="K18" s="77">
        <v>2</v>
      </c>
      <c r="L18" s="131">
        <v>1.2466669751385928</v>
      </c>
      <c r="M18" s="131">
        <v>1.5706911089079565</v>
      </c>
      <c r="O18" s="77">
        <v>2</v>
      </c>
      <c r="P18" s="131">
        <v>3.026892350994411</v>
      </c>
      <c r="Q18" s="131">
        <v>3.7308002560735334</v>
      </c>
      <c r="S18">
        <v>2</v>
      </c>
      <c r="T18" s="8">
        <v>2.2913226080731821</v>
      </c>
      <c r="U18" s="8">
        <v>2.8466651397321563</v>
      </c>
      <c r="V18" s="8"/>
      <c r="W18">
        <v>2</v>
      </c>
      <c r="X18" s="8">
        <v>1.9131527850913752</v>
      </c>
      <c r="Y18" s="8">
        <v>2.4101041130576486</v>
      </c>
    </row>
    <row r="19" spans="10:25" x14ac:dyDescent="0.25">
      <c r="J19" s="133">
        <v>2.8000000000000002E-7</v>
      </c>
      <c r="K19" s="77">
        <v>4</v>
      </c>
      <c r="L19" s="131">
        <v>2.7249447646724843</v>
      </c>
      <c r="M19" s="131">
        <v>3.141382217815913</v>
      </c>
      <c r="O19" s="77">
        <v>4</v>
      </c>
      <c r="P19" s="131">
        <v>6.5608419606331125</v>
      </c>
      <c r="Q19" s="131">
        <v>7.4616005121470668</v>
      </c>
      <c r="S19">
        <v>4</v>
      </c>
      <c r="T19" s="8">
        <v>4.981568985959945</v>
      </c>
      <c r="U19" s="8">
        <v>5.6933302794643126</v>
      </c>
      <c r="V19" s="8"/>
      <c r="W19">
        <v>4</v>
      </c>
      <c r="X19" s="8">
        <v>4.1815395178235866</v>
      </c>
      <c r="Y19" s="8">
        <v>4.8202082261152972</v>
      </c>
    </row>
    <row r="20" spans="10:25" x14ac:dyDescent="0.25">
      <c r="J20" s="133">
        <v>4.9000000000000007E-7</v>
      </c>
      <c r="K20" s="77">
        <v>7</v>
      </c>
      <c r="L20" s="131">
        <v>5.1231997268549163</v>
      </c>
      <c r="M20" s="131">
        <v>5.4974188811778477</v>
      </c>
      <c r="O20" s="77">
        <v>7</v>
      </c>
      <c r="P20" s="131">
        <v>12.251820790659854</v>
      </c>
      <c r="Q20" s="131">
        <v>13.057800896257367</v>
      </c>
      <c r="S20">
        <v>7</v>
      </c>
      <c r="T20" s="8">
        <v>9.325470300359008</v>
      </c>
      <c r="U20" s="8">
        <v>9.963327989062547</v>
      </c>
      <c r="V20" s="8"/>
      <c r="W20">
        <v>7</v>
      </c>
      <c r="X20" s="8">
        <v>7.8614576459360448</v>
      </c>
      <c r="Y20" s="8">
        <v>8.4353643957017699</v>
      </c>
    </row>
    <row r="21" spans="10:25" x14ac:dyDescent="0.25">
      <c r="J21" s="133">
        <v>7.0000000000000007E-7</v>
      </c>
      <c r="K21" s="77">
        <v>10</v>
      </c>
      <c r="L21" s="131">
        <v>7.6611517791081285</v>
      </c>
      <c r="M21" s="131">
        <v>7.8534555445397825</v>
      </c>
      <c r="O21" s="77">
        <v>10</v>
      </c>
      <c r="P21" s="131">
        <v>18.242232098677423</v>
      </c>
      <c r="Q21" s="131">
        <v>18.654001280367666</v>
      </c>
      <c r="S21">
        <v>10</v>
      </c>
      <c r="T21" s="8">
        <v>13.906759240336763</v>
      </c>
      <c r="U21" s="8">
        <v>14.233325698660781</v>
      </c>
      <c r="V21" s="8"/>
      <c r="W21">
        <v>10</v>
      </c>
      <c r="X21" s="8">
        <v>11.755611039536355</v>
      </c>
      <c r="Y21" s="8">
        <v>12.050520565288243</v>
      </c>
    </row>
    <row r="22" spans="10:25" x14ac:dyDescent="0.25">
      <c r="J22" s="133">
        <v>1.1200000000000001E-6</v>
      </c>
      <c r="K22" s="77">
        <v>16</v>
      </c>
      <c r="L22" s="131">
        <v>13.01883732715102</v>
      </c>
      <c r="M22" s="131">
        <v>12.565528871263652</v>
      </c>
      <c r="O22" s="77">
        <v>16</v>
      </c>
      <c r="P22" s="131">
        <v>30.82370060379634</v>
      </c>
      <c r="Q22" s="131">
        <v>29.846402048588267</v>
      </c>
      <c r="S22">
        <v>16</v>
      </c>
      <c r="T22" s="8">
        <v>23.546478552584432</v>
      </c>
      <c r="U22" s="8">
        <v>22.77332111785725</v>
      </c>
      <c r="V22" s="8"/>
      <c r="W22">
        <v>16</v>
      </c>
      <c r="X22" s="8">
        <v>19.976035802430985</v>
      </c>
      <c r="Y22" s="8">
        <v>19.280832904461189</v>
      </c>
    </row>
    <row r="25" spans="10:25" x14ac:dyDescent="0.25">
      <c r="K25" t="s">
        <v>47</v>
      </c>
      <c r="O25" t="s">
        <v>48</v>
      </c>
      <c r="T25" t="s">
        <v>49</v>
      </c>
      <c r="X25" t="s">
        <v>50</v>
      </c>
    </row>
    <row r="26" spans="10:25" x14ac:dyDescent="0.25">
      <c r="J26" s="133" t="s">
        <v>134</v>
      </c>
      <c r="K26" t="s">
        <v>9</v>
      </c>
      <c r="L26" s="8" t="s">
        <v>97</v>
      </c>
      <c r="M26" s="8" t="s">
        <v>101</v>
      </c>
      <c r="O26" t="s">
        <v>9</v>
      </c>
      <c r="P26" s="8" t="s">
        <v>97</v>
      </c>
      <c r="Q26" s="8" t="s">
        <v>101</v>
      </c>
      <c r="S26" t="s">
        <v>9</v>
      </c>
      <c r="T26" t="s">
        <v>97</v>
      </c>
      <c r="U26" t="s">
        <v>101</v>
      </c>
      <c r="W26" t="s">
        <v>9</v>
      </c>
      <c r="X26" t="s">
        <v>97</v>
      </c>
      <c r="Y26" s="8" t="s">
        <v>101</v>
      </c>
    </row>
    <row r="27" spans="10:25" x14ac:dyDescent="0.25">
      <c r="J27" s="133">
        <v>2.0999999999999999E-11</v>
      </c>
      <c r="K27">
        <v>2.9999999999999997E-4</v>
      </c>
      <c r="L27" s="8">
        <v>1.4021152513301932E-4</v>
      </c>
      <c r="M27" s="8">
        <v>4.8659449745220884E-4</v>
      </c>
      <c r="O27">
        <v>2.9999999999999997E-4</v>
      </c>
      <c r="P27" s="8">
        <v>1.5352641525644611E-4</v>
      </c>
      <c r="Q27" s="8">
        <v>5.3511769713835561E-4</v>
      </c>
      <c r="S27">
        <v>2.9999999999999997E-4</v>
      </c>
      <c r="T27">
        <v>1.7036498663784968E-4</v>
      </c>
      <c r="U27">
        <v>7.2052719765794871E-4</v>
      </c>
      <c r="W27">
        <v>2.9999999999999997E-4</v>
      </c>
      <c r="X27">
        <v>1.6715855908289623E-4</v>
      </c>
      <c r="Y27" s="8">
        <v>8.935512689961561E-4</v>
      </c>
    </row>
    <row r="28" spans="10:25" x14ac:dyDescent="0.25">
      <c r="J28" s="133">
        <v>4.9000000000000005E-11</v>
      </c>
      <c r="K28">
        <v>6.9999999999999999E-4</v>
      </c>
      <c r="L28" s="8">
        <v>3.6134975538815623E-4</v>
      </c>
      <c r="M28" s="8">
        <v>1.1353871607218207E-3</v>
      </c>
      <c r="O28">
        <v>6.9999999999999999E-4</v>
      </c>
      <c r="P28" s="8">
        <v>3.9580147307118199E-4</v>
      </c>
      <c r="Q28" s="8">
        <v>1.2486079599894964E-3</v>
      </c>
      <c r="S28">
        <v>6.9999999999999999E-4</v>
      </c>
      <c r="T28">
        <v>4.460435628844363E-4</v>
      </c>
      <c r="U28">
        <v>1.6812301278685471E-3</v>
      </c>
      <c r="W28">
        <v>6.9999999999999999E-4</v>
      </c>
      <c r="X28">
        <v>4.4590173926468041E-4</v>
      </c>
      <c r="Y28" s="8">
        <v>2.0849529609910308E-3</v>
      </c>
    </row>
    <row r="29" spans="10:25" x14ac:dyDescent="0.25">
      <c r="J29" s="133">
        <v>7.0000000000000004E-11</v>
      </c>
      <c r="K29">
        <v>1E-3</v>
      </c>
      <c r="L29" s="8">
        <v>5.3827131442126105E-4</v>
      </c>
      <c r="M29" s="8">
        <v>1.6219816581740296E-3</v>
      </c>
      <c r="O29">
        <v>1E-3</v>
      </c>
      <c r="P29" s="8">
        <v>5.8967691159818054E-4</v>
      </c>
      <c r="Q29" s="8">
        <v>1.7837256571278522E-3</v>
      </c>
      <c r="S29">
        <v>1E-3</v>
      </c>
      <c r="T29">
        <v>6.6886043514836988E-4</v>
      </c>
      <c r="U29">
        <v>2.401757325526496E-3</v>
      </c>
      <c r="W29">
        <v>1E-3</v>
      </c>
      <c r="X29">
        <v>6.7392702207082677E-4</v>
      </c>
      <c r="Y29" s="8">
        <v>2.9785042299871872E-3</v>
      </c>
    </row>
    <row r="30" spans="10:25" x14ac:dyDescent="0.25">
      <c r="J30" s="133">
        <v>1.4000000000000001E-10</v>
      </c>
      <c r="K30">
        <v>2E-3</v>
      </c>
      <c r="L30" s="8">
        <v>1.167736853435379E-3</v>
      </c>
      <c r="M30" s="8">
        <v>3.2439633163480592E-3</v>
      </c>
      <c r="O30">
        <v>2E-3</v>
      </c>
      <c r="P30" s="8">
        <v>1.2796193089340394E-3</v>
      </c>
      <c r="Q30" s="8">
        <v>3.5674513142557045E-3</v>
      </c>
      <c r="S30">
        <v>2E-3</v>
      </c>
      <c r="T30">
        <v>1.4698918421573266E-3</v>
      </c>
      <c r="U30">
        <v>4.8035146510529919E-3</v>
      </c>
      <c r="W30">
        <v>2E-3</v>
      </c>
      <c r="X30">
        <v>1.5038351470145718E-3</v>
      </c>
      <c r="Y30" s="8">
        <v>5.9570084599743743E-3</v>
      </c>
    </row>
    <row r="31" spans="10:25" x14ac:dyDescent="0.25">
      <c r="J31" s="133">
        <v>2.8000000000000002E-10</v>
      </c>
      <c r="K31">
        <v>4.0000000000000001E-3</v>
      </c>
      <c r="L31" s="8">
        <v>2.5333123321596494E-3</v>
      </c>
      <c r="M31" s="8">
        <v>6.4879266326961183E-3</v>
      </c>
      <c r="O31">
        <v>4.0000000000000001E-3</v>
      </c>
      <c r="P31" s="8">
        <v>2.7768181924555657E-3</v>
      </c>
      <c r="Q31" s="8">
        <v>7.134902628511409E-3</v>
      </c>
      <c r="S31">
        <v>4.0000000000000001E-3</v>
      </c>
      <c r="T31">
        <v>3.2302434321165798E-3</v>
      </c>
      <c r="U31">
        <v>9.6070293021059839E-3</v>
      </c>
      <c r="W31">
        <v>4.0000000000000001E-3</v>
      </c>
      <c r="X31">
        <v>3.3557344865727486E-3</v>
      </c>
      <c r="Y31" s="8">
        <v>1.1914016919948749E-2</v>
      </c>
    </row>
    <row r="32" spans="10:25" x14ac:dyDescent="0.25">
      <c r="J32" s="133">
        <v>4.9000000000000007E-10</v>
      </c>
      <c r="K32">
        <v>7.0000000000000001E-3</v>
      </c>
      <c r="L32" s="8">
        <v>4.7341010073911225E-3</v>
      </c>
      <c r="M32" s="8">
        <v>1.1353871607218208E-2</v>
      </c>
      <c r="O32">
        <v>7.0000000000000001E-3</v>
      </c>
      <c r="P32" s="8">
        <v>5.1903358551121954E-3</v>
      </c>
      <c r="Q32" s="8">
        <v>1.2486079599894966E-2</v>
      </c>
      <c r="S32">
        <v>7.0000000000000001E-3</v>
      </c>
      <c r="T32">
        <v>6.0997237232563789E-3</v>
      </c>
      <c r="U32">
        <v>1.6812301278685472E-2</v>
      </c>
      <c r="W32">
        <v>7.0000000000000001E-3</v>
      </c>
      <c r="X32">
        <v>6.4153641411127289E-3</v>
      </c>
      <c r="Y32" s="8">
        <v>2.0849529609910312E-2</v>
      </c>
    </row>
    <row r="33" spans="10:25" x14ac:dyDescent="0.25">
      <c r="J33" s="133">
        <v>7.0000000000000006E-10</v>
      </c>
      <c r="K33">
        <v>0.01</v>
      </c>
      <c r="L33" s="8">
        <v>7.0519786822995801E-3</v>
      </c>
      <c r="M33" s="8">
        <v>1.6219816581740296E-2</v>
      </c>
      <c r="O33">
        <v>0.01</v>
      </c>
      <c r="P33" s="8">
        <v>7.7327181060022039E-3</v>
      </c>
      <c r="Q33" s="8">
        <v>1.783725657127852E-2</v>
      </c>
      <c r="S33">
        <v>0.01</v>
      </c>
      <c r="T33">
        <v>9.1467834160385217E-3</v>
      </c>
      <c r="U33">
        <v>2.4017573255264959E-2</v>
      </c>
      <c r="W33">
        <v>0.01</v>
      </c>
      <c r="X33">
        <v>9.6960537948333602E-3</v>
      </c>
      <c r="Y33" s="8">
        <v>2.9785042299871872E-2</v>
      </c>
    </row>
    <row r="34" spans="10:25" x14ac:dyDescent="0.25">
      <c r="J34" s="133">
        <v>1.4000000000000001E-9</v>
      </c>
      <c r="K34">
        <v>0.02</v>
      </c>
      <c r="L34" s="8">
        <v>1.5298707503697849E-2</v>
      </c>
      <c r="M34" s="8">
        <v>3.2439633163480593E-2</v>
      </c>
      <c r="O34">
        <v>0.02</v>
      </c>
      <c r="P34" s="8">
        <v>1.6780265946255916E-2</v>
      </c>
      <c r="Q34" s="8">
        <v>3.5674513142557041E-2</v>
      </c>
      <c r="S34">
        <v>0.02</v>
      </c>
      <c r="T34">
        <v>2.0101027985356255E-2</v>
      </c>
      <c r="U34">
        <v>4.8035146510529918E-2</v>
      </c>
      <c r="W34">
        <v>0.02</v>
      </c>
      <c r="X34">
        <v>2.163626921978801E-2</v>
      </c>
      <c r="Y34" s="8">
        <v>5.9570084599743743E-2</v>
      </c>
    </row>
    <row r="35" spans="10:25" x14ac:dyDescent="0.25">
      <c r="J35" s="133">
        <v>2.8000000000000003E-9</v>
      </c>
      <c r="K35">
        <v>0.04</v>
      </c>
      <c r="L35" s="8">
        <v>3.3189330516719753E-2</v>
      </c>
      <c r="M35" s="8">
        <v>6.4879266326961185E-2</v>
      </c>
      <c r="O35">
        <v>0.04</v>
      </c>
      <c r="P35" s="8">
        <v>3.6413757926661537E-2</v>
      </c>
      <c r="Q35" s="8">
        <v>7.1349026285114081E-2</v>
      </c>
      <c r="S35">
        <v>0.04</v>
      </c>
      <c r="T35">
        <v>4.4174143815364532E-2</v>
      </c>
      <c r="U35">
        <v>9.6070293021059835E-2</v>
      </c>
      <c r="W35">
        <v>0.04</v>
      </c>
      <c r="X35">
        <v>4.8280275218831263E-2</v>
      </c>
      <c r="Y35" s="8">
        <v>0.11914016919948749</v>
      </c>
    </row>
    <row r="36" spans="10:25" x14ac:dyDescent="0.25">
      <c r="J36" s="133">
        <v>4.9000000000000009E-9</v>
      </c>
      <c r="K36">
        <v>7.0000000000000007E-2</v>
      </c>
      <c r="L36" s="8">
        <v>6.2022215357825101E-2</v>
      </c>
      <c r="M36" s="8">
        <v>0.11353871607218208</v>
      </c>
      <c r="O36">
        <v>7.0000000000000007E-2</v>
      </c>
      <c r="P36" s="8">
        <v>6.8063380562554288E-2</v>
      </c>
      <c r="Q36" s="8">
        <v>0.12486079599894966</v>
      </c>
      <c r="S36">
        <v>7.0000000000000007E-2</v>
      </c>
      <c r="T36">
        <v>8.3414788590271363E-2</v>
      </c>
      <c r="U36">
        <v>0.16812301278685474</v>
      </c>
      <c r="W36">
        <v>7.0000000000000007E-2</v>
      </c>
      <c r="X36">
        <v>9.2300373465565827E-2</v>
      </c>
      <c r="Y36" s="8">
        <v>0.20849529609910311</v>
      </c>
    </row>
    <row r="37" spans="10:25" x14ac:dyDescent="0.25">
      <c r="J37" s="133">
        <v>7.0000000000000006E-9</v>
      </c>
      <c r="K37">
        <v>0.1</v>
      </c>
      <c r="L37" s="8">
        <v>9.2389101932872877E-2</v>
      </c>
      <c r="M37" s="8">
        <v>0.16219816581740298</v>
      </c>
      <c r="O37">
        <v>0.1</v>
      </c>
      <c r="P37" s="8">
        <v>0.10140286677467834</v>
      </c>
      <c r="Q37" s="8">
        <v>0.17837256571278523</v>
      </c>
      <c r="S37">
        <v>0.1</v>
      </c>
      <c r="T37">
        <v>0.1250838627364147</v>
      </c>
      <c r="U37">
        <v>0.2401757325526496</v>
      </c>
      <c r="W37">
        <v>0.1</v>
      </c>
      <c r="X37">
        <v>0.13950094908410021</v>
      </c>
      <c r="Y37" s="8">
        <v>0.29785042299871872</v>
      </c>
    </row>
    <row r="38" spans="10:25" x14ac:dyDescent="0.25">
      <c r="J38" s="133">
        <v>1.4000000000000001E-8</v>
      </c>
      <c r="K38">
        <v>0.2</v>
      </c>
      <c r="L38" s="8">
        <v>0.20043081675049129</v>
      </c>
      <c r="M38" s="8">
        <v>0.32439633163480597</v>
      </c>
      <c r="O38">
        <v>0.2</v>
      </c>
      <c r="P38" s="8">
        <v>0.22004773080646703</v>
      </c>
      <c r="Q38" s="8">
        <v>0.35674513142557046</v>
      </c>
      <c r="S38">
        <v>0.2</v>
      </c>
      <c r="T38">
        <v>0.27488507281941238</v>
      </c>
      <c r="U38">
        <v>0.48035146510529919</v>
      </c>
      <c r="W38">
        <v>0.2</v>
      </c>
      <c r="X38">
        <v>0.31128953640994278</v>
      </c>
      <c r="Y38" s="8">
        <v>0.59570084599743744</v>
      </c>
    </row>
    <row r="39" spans="10:25" x14ac:dyDescent="0.25">
      <c r="J39" s="133">
        <v>2.8000000000000003E-8</v>
      </c>
      <c r="K39">
        <v>0.4</v>
      </c>
      <c r="L39" s="8">
        <v>0.43481873362571499</v>
      </c>
      <c r="M39" s="8">
        <v>0.64879266326961194</v>
      </c>
      <c r="O39">
        <v>0.4</v>
      </c>
      <c r="P39" s="8">
        <v>0.47751119246627227</v>
      </c>
      <c r="Q39" s="8">
        <v>0.71349026285114092</v>
      </c>
      <c r="S39">
        <v>0.4</v>
      </c>
      <c r="T39">
        <v>0.60408914152389381</v>
      </c>
      <c r="U39">
        <v>0.96070293021059838</v>
      </c>
      <c r="W39">
        <v>0.4</v>
      </c>
      <c r="X39">
        <v>0.69462735640528472</v>
      </c>
      <c r="Y39" s="8">
        <v>1.1914016919948749</v>
      </c>
    </row>
    <row r="40" spans="10:25" x14ac:dyDescent="0.25">
      <c r="J40" s="133">
        <v>4.9000000000000002E-8</v>
      </c>
      <c r="K40">
        <v>0.7</v>
      </c>
      <c r="L40" s="8">
        <v>0.81256297486823781</v>
      </c>
      <c r="M40" s="8">
        <v>1.1353871607218207</v>
      </c>
      <c r="O40">
        <v>0.7</v>
      </c>
      <c r="P40" s="8">
        <v>0.89254797818915688</v>
      </c>
      <c r="Q40" s="8">
        <v>1.2486079599894964</v>
      </c>
      <c r="S40">
        <v>0.7</v>
      </c>
      <c r="T40">
        <v>1.140711820935572</v>
      </c>
      <c r="U40">
        <v>1.6812301278685471</v>
      </c>
      <c r="W40">
        <v>0.7</v>
      </c>
      <c r="X40">
        <v>1.327961866932353</v>
      </c>
      <c r="Y40" s="8">
        <v>2.0849529609910307</v>
      </c>
    </row>
    <row r="41" spans="10:25" x14ac:dyDescent="0.25">
      <c r="J41" s="133">
        <v>7.0000000000000005E-8</v>
      </c>
      <c r="K41">
        <v>1</v>
      </c>
      <c r="L41" s="8">
        <v>1.2104044184630767</v>
      </c>
      <c r="M41" s="8">
        <v>1.6219816581740296</v>
      </c>
      <c r="O41">
        <v>1</v>
      </c>
      <c r="P41" s="8">
        <v>1.3297447610487503</v>
      </c>
      <c r="Q41" s="8">
        <v>1.7837256571278521</v>
      </c>
      <c r="S41">
        <v>1</v>
      </c>
      <c r="T41">
        <v>1.7105436966647369</v>
      </c>
      <c r="U41">
        <v>2.4017573255264959</v>
      </c>
      <c r="W41">
        <v>1</v>
      </c>
      <c r="X41">
        <v>2.0070551594644206</v>
      </c>
      <c r="Y41" s="8">
        <v>2.9785042299871871</v>
      </c>
    </row>
    <row r="42" spans="10:25" x14ac:dyDescent="0.25">
      <c r="J42" s="133">
        <v>1.4000000000000001E-7</v>
      </c>
      <c r="K42">
        <v>2</v>
      </c>
      <c r="L42" s="8">
        <v>2.6258762247437417</v>
      </c>
      <c r="M42" s="8">
        <v>3.2439633163480592</v>
      </c>
      <c r="O42">
        <v>2</v>
      </c>
      <c r="P42" s="8">
        <v>2.8855921585604722</v>
      </c>
      <c r="Q42" s="8">
        <v>3.5674513142557043</v>
      </c>
      <c r="S42">
        <v>2</v>
      </c>
      <c r="T42">
        <v>3.7591014406815746</v>
      </c>
      <c r="U42">
        <v>4.8035146510529918</v>
      </c>
      <c r="W42">
        <v>2</v>
      </c>
      <c r="X42">
        <v>4.4786453012746597</v>
      </c>
      <c r="Y42" s="8">
        <v>5.9570084599743742</v>
      </c>
    </row>
    <row r="43" spans="10:25" x14ac:dyDescent="0.25">
      <c r="J43" s="133">
        <v>2.8000000000000002E-7</v>
      </c>
      <c r="K43">
        <v>4</v>
      </c>
      <c r="L43" s="8">
        <v>5.6966298556888511</v>
      </c>
      <c r="M43" s="8">
        <v>6.4879266326961185</v>
      </c>
      <c r="O43">
        <v>4</v>
      </c>
      <c r="P43" s="8">
        <v>6.2618348644431583</v>
      </c>
      <c r="Q43" s="8">
        <v>7.1349026285114086</v>
      </c>
      <c r="S43">
        <v>4</v>
      </c>
      <c r="T43">
        <v>8.2610246489972337</v>
      </c>
      <c r="U43">
        <v>9.6070293021059836</v>
      </c>
      <c r="W43">
        <v>4</v>
      </c>
      <c r="X43">
        <v>9.9938776670104978</v>
      </c>
      <c r="Y43" s="8">
        <v>11.914016919948748</v>
      </c>
    </row>
    <row r="44" spans="10:25" x14ac:dyDescent="0.25">
      <c r="J44" s="133">
        <v>4.9000000000000007E-7</v>
      </c>
      <c r="K44">
        <v>7</v>
      </c>
      <c r="L44" s="8">
        <v>10.645517647466841</v>
      </c>
      <c r="M44" s="8">
        <v>11.353871607218208</v>
      </c>
      <c r="O44">
        <v>7</v>
      </c>
      <c r="P44" s="8">
        <v>11.704412663390844</v>
      </c>
      <c r="Q44" s="8">
        <v>12.486079599894964</v>
      </c>
      <c r="S44">
        <v>7</v>
      </c>
      <c r="T44">
        <v>15.599433630572133</v>
      </c>
      <c r="U44">
        <v>16.812301278685471</v>
      </c>
      <c r="W44">
        <v>7</v>
      </c>
      <c r="X44">
        <v>19.105910992704125</v>
      </c>
      <c r="Y44" s="8">
        <v>20.849529609910309</v>
      </c>
    </row>
    <row r="45" spans="10:25" x14ac:dyDescent="0.25">
      <c r="J45" s="133">
        <v>7.0000000000000007E-7</v>
      </c>
      <c r="K45">
        <v>10</v>
      </c>
      <c r="L45" s="8">
        <v>15.857702105378326</v>
      </c>
      <c r="M45" s="8">
        <v>16.219816581740297</v>
      </c>
      <c r="O45">
        <v>10</v>
      </c>
      <c r="P45" s="8">
        <v>17.437585206201874</v>
      </c>
      <c r="Q45" s="8">
        <v>17.837256571278523</v>
      </c>
      <c r="S45">
        <v>10</v>
      </c>
      <c r="T45">
        <v>23.391984179168265</v>
      </c>
      <c r="U45">
        <v>24.01757325526496</v>
      </c>
      <c r="W45">
        <v>10</v>
      </c>
      <c r="X45">
        <v>28.876293957715202</v>
      </c>
      <c r="Y45" s="8">
        <v>29.785042299871872</v>
      </c>
    </row>
    <row r="46" spans="10:25" x14ac:dyDescent="0.25">
      <c r="J46" s="133">
        <v>1.1200000000000001E-6</v>
      </c>
      <c r="K46">
        <v>16</v>
      </c>
      <c r="L46" s="8">
        <v>26.810536394051901</v>
      </c>
      <c r="M46" s="8">
        <v>25.951706530784474</v>
      </c>
      <c r="O46">
        <v>16</v>
      </c>
      <c r="P46" s="8">
        <v>29.487294869002625</v>
      </c>
      <c r="Q46" s="8">
        <v>28.539610514045634</v>
      </c>
      <c r="S46">
        <v>16</v>
      </c>
      <c r="T46">
        <v>39.896395739205516</v>
      </c>
      <c r="U46">
        <v>38.428117208423934</v>
      </c>
      <c r="W46">
        <v>16</v>
      </c>
      <c r="X46">
        <v>49.763251573924535</v>
      </c>
      <c r="Y46" s="8">
        <v>47.656067679794994</v>
      </c>
    </row>
    <row r="49" spans="10:25" x14ac:dyDescent="0.25">
      <c r="K49" t="s">
        <v>43</v>
      </c>
      <c r="O49" t="s">
        <v>44</v>
      </c>
      <c r="S49" t="s">
        <v>45</v>
      </c>
      <c r="W49" t="s">
        <v>46</v>
      </c>
    </row>
    <row r="50" spans="10:25" x14ac:dyDescent="0.25">
      <c r="J50" s="133" t="s">
        <v>134</v>
      </c>
      <c r="K50" t="s">
        <v>9</v>
      </c>
      <c r="L50" s="8" t="s">
        <v>97</v>
      </c>
      <c r="M50" s="8" t="s">
        <v>101</v>
      </c>
      <c r="O50" t="s">
        <v>9</v>
      </c>
      <c r="P50" s="8" t="s">
        <v>97</v>
      </c>
      <c r="Q50" s="8" t="s">
        <v>101</v>
      </c>
      <c r="S50" t="s">
        <v>9</v>
      </c>
      <c r="T50" s="8" t="s">
        <v>97</v>
      </c>
      <c r="U50" s="8" t="s">
        <v>101</v>
      </c>
      <c r="W50" t="s">
        <v>9</v>
      </c>
      <c r="X50" t="s">
        <v>97</v>
      </c>
      <c r="Y50" s="8" t="s">
        <v>101</v>
      </c>
    </row>
    <row r="51" spans="10:25" x14ac:dyDescent="0.25">
      <c r="J51" s="133">
        <v>2.0999999999999999E-11</v>
      </c>
      <c r="K51">
        <v>2.9999999999999997E-4</v>
      </c>
      <c r="L51" s="8">
        <v>1.8491856890829532E-4</v>
      </c>
      <c r="M51" s="8">
        <v>7.6660377678966041E-4</v>
      </c>
      <c r="O51">
        <v>2.9999999999999997E-4</v>
      </c>
      <c r="P51" s="8">
        <v>1.2802156096916519E-4</v>
      </c>
      <c r="Q51" s="8">
        <v>6.4451284116080168E-4</v>
      </c>
      <c r="S51">
        <v>2.9999999999999997E-4</v>
      </c>
      <c r="T51" s="8">
        <v>1.8491856890829532E-4</v>
      </c>
      <c r="U51" s="8">
        <v>7.6660377678966041E-4</v>
      </c>
      <c r="W51">
        <v>2.9999999999999997E-4</v>
      </c>
      <c r="X51" s="8">
        <v>1.4587487793909818E-4</v>
      </c>
      <c r="Y51" s="8">
        <v>5.8035723187775429E-4</v>
      </c>
    </row>
    <row r="52" spans="10:25" x14ac:dyDescent="0.25">
      <c r="J52" s="133">
        <v>4.9000000000000005E-11</v>
      </c>
      <c r="K52">
        <v>6.9999999999999999E-4</v>
      </c>
      <c r="L52" s="8">
        <v>4.8337591413669844E-4</v>
      </c>
      <c r="M52" s="8">
        <v>1.7887421458425412E-3</v>
      </c>
      <c r="O52">
        <v>6.9999999999999999E-4</v>
      </c>
      <c r="P52" s="8">
        <v>3.3987303125301708E-4</v>
      </c>
      <c r="Q52" s="8">
        <v>1.5038632960418707E-3</v>
      </c>
      <c r="S52">
        <v>6.9999999999999999E-4</v>
      </c>
      <c r="T52" s="8">
        <v>4.8337591413669844E-4</v>
      </c>
      <c r="U52" s="8">
        <v>1.7887421458425412E-3</v>
      </c>
      <c r="W52">
        <v>6.9999999999999999E-4</v>
      </c>
      <c r="X52" s="8">
        <v>3.8006583295212889E-4</v>
      </c>
      <c r="Y52" s="8">
        <v>1.3541668743814268E-3</v>
      </c>
    </row>
    <row r="53" spans="10:25" x14ac:dyDescent="0.25">
      <c r="J53" s="133">
        <v>7.0000000000000004E-11</v>
      </c>
      <c r="K53">
        <v>1E-3</v>
      </c>
      <c r="L53" s="8">
        <v>7.2435547391387384E-4</v>
      </c>
      <c r="M53" s="8">
        <v>2.5553459226322016E-3</v>
      </c>
      <c r="O53">
        <v>1E-3</v>
      </c>
      <c r="P53" s="8">
        <v>5.1264426146353543E-4</v>
      </c>
      <c r="Q53" s="8">
        <v>2.1483761372026729E-3</v>
      </c>
      <c r="S53">
        <v>1E-3</v>
      </c>
      <c r="T53" s="8">
        <v>7.2435547391387384E-4</v>
      </c>
      <c r="U53" s="8">
        <v>2.5553459226322016E-3</v>
      </c>
      <c r="W53">
        <v>1E-3</v>
      </c>
      <c r="X53" s="8">
        <v>5.6875498921323279E-4</v>
      </c>
      <c r="Y53" s="8">
        <v>1.9345241062591811E-3</v>
      </c>
    </row>
    <row r="54" spans="10:25" x14ac:dyDescent="0.25">
      <c r="J54" s="133">
        <v>1.4000000000000001E-10</v>
      </c>
      <c r="K54">
        <v>2E-3</v>
      </c>
      <c r="L54" s="8">
        <v>1.5897731133367873E-3</v>
      </c>
      <c r="M54" s="8">
        <v>5.1106918452644033E-3</v>
      </c>
      <c r="O54">
        <v>2E-3</v>
      </c>
      <c r="P54" s="8">
        <v>1.1394738571065322E-3</v>
      </c>
      <c r="Q54" s="8">
        <v>4.2967522744053457E-3</v>
      </c>
      <c r="S54">
        <v>2E-3</v>
      </c>
      <c r="T54" s="8">
        <v>1.5897731133367873E-3</v>
      </c>
      <c r="U54" s="8">
        <v>5.1106918452644033E-3</v>
      </c>
      <c r="W54">
        <v>2E-3</v>
      </c>
      <c r="X54" s="8">
        <v>1.2449213811240526E-3</v>
      </c>
      <c r="Y54" s="8">
        <v>3.8690482125183622E-3</v>
      </c>
    </row>
    <row r="55" spans="10:25" x14ac:dyDescent="0.25">
      <c r="J55" s="133">
        <v>2.8000000000000002E-10</v>
      </c>
      <c r="K55">
        <v>4.0000000000000001E-3</v>
      </c>
      <c r="L55" s="8">
        <v>3.4891412336991016E-3</v>
      </c>
      <c r="M55" s="8">
        <v>1.0221383690528807E-2</v>
      </c>
      <c r="O55">
        <v>4.0000000000000001E-3</v>
      </c>
      <c r="P55" s="8">
        <v>2.5327517903399053E-3</v>
      </c>
      <c r="Q55" s="8">
        <v>8.5935045488106914E-3</v>
      </c>
      <c r="S55">
        <v>4.0000000000000001E-3</v>
      </c>
      <c r="T55" s="8">
        <v>3.4891412336991016E-3</v>
      </c>
      <c r="U55" s="8">
        <v>1.0221383690528807E-2</v>
      </c>
      <c r="W55">
        <v>4.0000000000000001E-3</v>
      </c>
      <c r="X55" s="8">
        <v>2.7249505930905787E-3</v>
      </c>
      <c r="Y55" s="8">
        <v>7.7380964250367244E-3</v>
      </c>
    </row>
    <row r="56" spans="10:25" x14ac:dyDescent="0.25">
      <c r="J56" s="133">
        <v>4.9000000000000007E-10</v>
      </c>
      <c r="K56">
        <v>7.0000000000000001E-3</v>
      </c>
      <c r="L56" s="8">
        <v>6.5816702323200265E-3</v>
      </c>
      <c r="M56" s="8">
        <v>1.7887421458425413E-2</v>
      </c>
      <c r="O56">
        <v>7.0000000000000001E-3</v>
      </c>
      <c r="P56" s="8">
        <v>4.8267474907660798E-3</v>
      </c>
      <c r="Q56" s="8">
        <v>1.5038632960418708E-2</v>
      </c>
      <c r="S56">
        <v>7.0000000000000001E-3</v>
      </c>
      <c r="T56" s="8">
        <v>6.5816702323200265E-3</v>
      </c>
      <c r="U56" s="8">
        <v>1.7887421458425413E-2</v>
      </c>
      <c r="W56">
        <v>7.0000000000000001E-3</v>
      </c>
      <c r="X56" s="8">
        <v>5.1290184925504865E-3</v>
      </c>
      <c r="Y56" s="8">
        <v>1.3541668743814269E-2</v>
      </c>
    </row>
    <row r="57" spans="10:25" x14ac:dyDescent="0.25">
      <c r="J57" s="133">
        <v>7.0000000000000006E-10</v>
      </c>
      <c r="K57">
        <v>0.01</v>
      </c>
      <c r="L57" s="8">
        <v>9.8628597761054124E-3</v>
      </c>
      <c r="M57" s="8">
        <v>2.5553459226322017E-2</v>
      </c>
      <c r="O57">
        <v>0.01</v>
      </c>
      <c r="P57" s="8">
        <v>7.2803787742508445E-3</v>
      </c>
      <c r="Q57" s="8">
        <v>2.1483761372026726E-2</v>
      </c>
      <c r="S57">
        <v>0.01</v>
      </c>
      <c r="T57" s="8">
        <v>9.8628597761054124E-3</v>
      </c>
      <c r="U57" s="8">
        <v>2.5553459226322017E-2</v>
      </c>
      <c r="W57">
        <v>0.01</v>
      </c>
      <c r="X57" s="8">
        <v>7.6753935883851583E-3</v>
      </c>
      <c r="Y57" s="8">
        <v>1.9345241062591813E-2</v>
      </c>
    </row>
    <row r="58" spans="10:25" x14ac:dyDescent="0.25">
      <c r="J58" s="133">
        <v>1.4000000000000001E-9</v>
      </c>
      <c r="K58">
        <v>0.02</v>
      </c>
      <c r="L58" s="8">
        <v>2.164642893901509E-2</v>
      </c>
      <c r="M58" s="8">
        <v>5.1106918452644035E-2</v>
      </c>
      <c r="O58">
        <v>0.02</v>
      </c>
      <c r="P58" s="8">
        <v>1.6182374224591324E-2</v>
      </c>
      <c r="Q58" s="8">
        <v>4.2967522744053452E-2</v>
      </c>
      <c r="S58">
        <v>0.02</v>
      </c>
      <c r="T58" s="8">
        <v>2.164642893901509E-2</v>
      </c>
      <c r="U58" s="8">
        <v>5.1106918452644035E-2</v>
      </c>
      <c r="W58">
        <v>0.02</v>
      </c>
      <c r="X58" s="8">
        <v>1.6800312556275038E-2</v>
      </c>
      <c r="Y58" s="8">
        <v>3.8690482125183626E-2</v>
      </c>
    </row>
    <row r="59" spans="10:25" x14ac:dyDescent="0.25">
      <c r="J59" s="133">
        <v>2.8000000000000003E-9</v>
      </c>
      <c r="K59">
        <v>0.04</v>
      </c>
      <c r="L59" s="8">
        <v>4.750831872790319E-2</v>
      </c>
      <c r="M59" s="8">
        <v>0.10221383690528807</v>
      </c>
      <c r="O59">
        <v>0.04</v>
      </c>
      <c r="P59" s="8">
        <v>3.5969177382761126E-2</v>
      </c>
      <c r="Q59" s="8">
        <v>8.5935045488106904E-2</v>
      </c>
      <c r="S59">
        <v>0.04</v>
      </c>
      <c r="T59" s="8">
        <v>4.750831872790319E-2</v>
      </c>
      <c r="U59" s="8">
        <v>0.10221383690528807</v>
      </c>
      <c r="W59">
        <v>0.04</v>
      </c>
      <c r="X59" s="8">
        <v>3.6773423895245232E-2</v>
      </c>
      <c r="Y59" s="8">
        <v>7.7380964250367251E-2</v>
      </c>
    </row>
    <row r="60" spans="10:25" x14ac:dyDescent="0.25">
      <c r="J60" s="133">
        <v>4.9000000000000009E-9</v>
      </c>
      <c r="K60">
        <v>7.0000000000000007E-2</v>
      </c>
      <c r="L60" s="8">
        <v>8.9616345746919679E-2</v>
      </c>
      <c r="M60" s="8">
        <v>0.17887421458425415</v>
      </c>
      <c r="O60">
        <v>7.0000000000000007E-2</v>
      </c>
      <c r="P60" s="8">
        <v>6.8547631607384307E-2</v>
      </c>
      <c r="Q60" s="8">
        <v>0.1503863296041871</v>
      </c>
      <c r="S60">
        <v>7.0000000000000007E-2</v>
      </c>
      <c r="T60" s="8">
        <v>8.9616345746919679E-2</v>
      </c>
      <c r="U60" s="8">
        <v>0.17887421458425415</v>
      </c>
      <c r="W60">
        <v>7.0000000000000007E-2</v>
      </c>
      <c r="X60" s="8">
        <v>6.9216510446595533E-2</v>
      </c>
      <c r="Y60" s="8">
        <v>0.1354166874381427</v>
      </c>
    </row>
    <row r="61" spans="10:25" x14ac:dyDescent="0.25">
      <c r="J61" s="133">
        <v>7.0000000000000006E-9</v>
      </c>
      <c r="K61">
        <v>0.1</v>
      </c>
      <c r="L61" s="8">
        <v>0.13429318403229673</v>
      </c>
      <c r="M61" s="8">
        <v>0.25553459226322017</v>
      </c>
      <c r="O61">
        <v>0.1</v>
      </c>
      <c r="P61" s="8">
        <v>0.1033931696518804</v>
      </c>
      <c r="Q61" s="8">
        <v>0.21483761372026727</v>
      </c>
      <c r="S61">
        <v>0.1</v>
      </c>
      <c r="T61" s="8">
        <v>0.13429318403229673</v>
      </c>
      <c r="U61" s="8">
        <v>0.25553459226322017</v>
      </c>
      <c r="W61">
        <v>0.1</v>
      </c>
      <c r="X61" s="8">
        <v>0.10358004387463465</v>
      </c>
      <c r="Y61" s="8">
        <v>0.19345241062591811</v>
      </c>
    </row>
    <row r="62" spans="10:25" x14ac:dyDescent="0.25">
      <c r="J62" s="133">
        <v>1.4000000000000001E-8</v>
      </c>
      <c r="K62">
        <v>0.2</v>
      </c>
      <c r="L62" s="8">
        <v>0.29473884158749497</v>
      </c>
      <c r="M62" s="8">
        <v>0.51106918452644035</v>
      </c>
      <c r="O62">
        <v>0.2</v>
      </c>
      <c r="P62" s="8">
        <v>0.22981592242026735</v>
      </c>
      <c r="Q62" s="8">
        <v>0.42967522744053455</v>
      </c>
      <c r="S62">
        <v>0.2</v>
      </c>
      <c r="T62" s="8">
        <v>0.29473884158749497</v>
      </c>
      <c r="U62" s="8">
        <v>0.51106918452644035</v>
      </c>
      <c r="W62">
        <v>0.2</v>
      </c>
      <c r="X62" s="8">
        <v>0.22672154745521911</v>
      </c>
      <c r="Y62" s="8">
        <v>0.38690482125183623</v>
      </c>
    </row>
    <row r="63" spans="10:25" x14ac:dyDescent="0.25">
      <c r="J63" s="133">
        <v>2.8000000000000003E-8</v>
      </c>
      <c r="K63">
        <v>0.4</v>
      </c>
      <c r="L63" s="8">
        <v>0.64687560553665835</v>
      </c>
      <c r="M63" s="8">
        <v>1.0221383690528807</v>
      </c>
      <c r="O63">
        <v>0.4</v>
      </c>
      <c r="P63" s="8">
        <v>0.51082057330967423</v>
      </c>
      <c r="Q63" s="8">
        <v>0.85935045488106909</v>
      </c>
      <c r="S63">
        <v>0.4</v>
      </c>
      <c r="T63" s="8">
        <v>0.64687560553665835</v>
      </c>
      <c r="U63" s="8">
        <v>1.0221383690528807</v>
      </c>
      <c r="W63">
        <v>0.4</v>
      </c>
      <c r="X63" s="8">
        <v>0.49626026556527458</v>
      </c>
      <c r="Y63" s="8">
        <v>0.77380964250367246</v>
      </c>
    </row>
    <row r="64" spans="10:25" x14ac:dyDescent="0.25">
      <c r="J64" s="133">
        <v>4.9000000000000002E-8</v>
      </c>
      <c r="K64">
        <v>0.7</v>
      </c>
      <c r="L64" s="8">
        <v>1.2202205734334555</v>
      </c>
      <c r="M64" s="8">
        <v>1.788742145842541</v>
      </c>
      <c r="O64">
        <v>0.7</v>
      </c>
      <c r="P64" s="8">
        <v>0.97348738627217979</v>
      </c>
      <c r="Q64" s="8">
        <v>1.5038632960418707</v>
      </c>
      <c r="S64">
        <v>0.7</v>
      </c>
      <c r="T64" s="8">
        <v>1.2202205734334555</v>
      </c>
      <c r="U64" s="8">
        <v>1.788742145842541</v>
      </c>
      <c r="W64">
        <v>0.7</v>
      </c>
      <c r="X64" s="8">
        <v>0.93408228598943621</v>
      </c>
      <c r="Y64" s="8">
        <v>1.3541668743814268</v>
      </c>
    </row>
    <row r="65" spans="10:25" x14ac:dyDescent="0.25">
      <c r="J65" s="133">
        <v>7.0000000000000005E-8</v>
      </c>
      <c r="K65">
        <v>1</v>
      </c>
      <c r="L65" s="8">
        <v>1.8285426019362785</v>
      </c>
      <c r="M65" s="8">
        <v>2.5553459226322017</v>
      </c>
      <c r="O65">
        <v>1</v>
      </c>
      <c r="P65" s="8">
        <v>1.4683504611698694</v>
      </c>
      <c r="Q65" s="8">
        <v>2.1483761372026726</v>
      </c>
      <c r="S65">
        <v>1</v>
      </c>
      <c r="T65" s="8">
        <v>1.8285426019362785</v>
      </c>
      <c r="U65" s="8">
        <v>2.5553459226322017</v>
      </c>
      <c r="W65">
        <v>1</v>
      </c>
      <c r="X65" s="8">
        <v>1.3978208889908523</v>
      </c>
      <c r="Y65" s="8">
        <v>1.9345241062591811</v>
      </c>
    </row>
    <row r="66" spans="10:25" x14ac:dyDescent="0.25">
      <c r="J66" s="133">
        <v>1.4000000000000001E-7</v>
      </c>
      <c r="K66">
        <v>2</v>
      </c>
      <c r="L66" s="8">
        <v>4.0131785702427623</v>
      </c>
      <c r="M66" s="8">
        <v>5.1106918452644035</v>
      </c>
      <c r="O66">
        <v>2</v>
      </c>
      <c r="P66" s="8">
        <v>3.2637583005352808</v>
      </c>
      <c r="Q66" s="8">
        <v>4.2967522744053452</v>
      </c>
      <c r="S66">
        <v>2</v>
      </c>
      <c r="T66" s="8">
        <v>4.0131785702427623</v>
      </c>
      <c r="U66" s="8">
        <v>5.1106918452644035</v>
      </c>
      <c r="W66">
        <v>2</v>
      </c>
      <c r="X66" s="8">
        <v>3.0596252247277209</v>
      </c>
      <c r="Y66" s="8">
        <v>3.8690482125183623</v>
      </c>
    </row>
    <row r="67" spans="10:25" x14ac:dyDescent="0.25">
      <c r="J67" s="133">
        <v>2.8000000000000002E-7</v>
      </c>
      <c r="K67">
        <v>4</v>
      </c>
      <c r="L67" s="8">
        <v>8.8078900757363883</v>
      </c>
      <c r="M67" s="8">
        <v>10.221383690528807</v>
      </c>
      <c r="O67">
        <v>4</v>
      </c>
      <c r="P67" s="8">
        <v>7.2544794488818169</v>
      </c>
      <c r="Q67" s="8">
        <v>8.5935045488106905</v>
      </c>
      <c r="S67">
        <v>4</v>
      </c>
      <c r="T67" s="8">
        <v>8.8078900757363883</v>
      </c>
      <c r="U67" s="8">
        <v>10.221383690528807</v>
      </c>
      <c r="W67">
        <v>4</v>
      </c>
      <c r="X67" s="8">
        <v>6.6970715558188934</v>
      </c>
      <c r="Y67" s="8">
        <v>7.7380964250367246</v>
      </c>
    </row>
    <row r="68" spans="10:25" x14ac:dyDescent="0.25">
      <c r="J68" s="133">
        <v>4.9000000000000007E-7</v>
      </c>
      <c r="K68">
        <v>7</v>
      </c>
      <c r="L68" s="8">
        <v>16.61458337115295</v>
      </c>
      <c r="M68" s="8">
        <v>17.887421458425411</v>
      </c>
      <c r="O68">
        <v>7</v>
      </c>
      <c r="P68" s="8">
        <v>13.825097512617049</v>
      </c>
      <c r="Q68" s="8">
        <v>15.038632960418708</v>
      </c>
      <c r="S68">
        <v>7</v>
      </c>
      <c r="T68" s="8">
        <v>16.61458337115295</v>
      </c>
      <c r="U68" s="8">
        <v>17.887421458425411</v>
      </c>
      <c r="W68">
        <v>7</v>
      </c>
      <c r="X68" s="8">
        <v>12.60551436889385</v>
      </c>
      <c r="Y68" s="8">
        <v>13.541668743814268</v>
      </c>
    </row>
    <row r="69" spans="10:25" x14ac:dyDescent="0.25">
      <c r="J69" s="133">
        <v>7.0000000000000007E-7</v>
      </c>
      <c r="K69">
        <v>10</v>
      </c>
      <c r="L69" s="8">
        <v>24.897526044894306</v>
      </c>
      <c r="M69" s="8">
        <v>25.553459226322019</v>
      </c>
      <c r="O69">
        <v>10</v>
      </c>
      <c r="P69" s="8">
        <v>20.852954639818929</v>
      </c>
      <c r="Q69" s="8">
        <v>21.483761372026727</v>
      </c>
      <c r="S69">
        <v>10</v>
      </c>
      <c r="T69" s="8">
        <v>24.897526044894306</v>
      </c>
      <c r="U69" s="8">
        <v>25.553459226322019</v>
      </c>
      <c r="W69">
        <v>10</v>
      </c>
      <c r="X69" s="8">
        <v>18.863703514781569</v>
      </c>
      <c r="Y69" s="8">
        <v>19.345241062591811</v>
      </c>
    </row>
    <row r="70" spans="10:25" x14ac:dyDescent="0.25">
      <c r="J70" s="133">
        <v>1.1200000000000001E-6</v>
      </c>
      <c r="K70">
        <v>16</v>
      </c>
      <c r="L70" s="8">
        <v>42.426644861380588</v>
      </c>
      <c r="M70" s="8">
        <v>40.885534762115228</v>
      </c>
      <c r="O70">
        <v>16</v>
      </c>
      <c r="P70" s="8">
        <v>35.841220107847469</v>
      </c>
      <c r="Q70" s="8">
        <v>34.374018195242762</v>
      </c>
      <c r="S70">
        <v>16</v>
      </c>
      <c r="T70" s="8">
        <v>42.426644861380588</v>
      </c>
      <c r="U70" s="8">
        <v>40.885534762115228</v>
      </c>
      <c r="W70">
        <v>16</v>
      </c>
      <c r="X70" s="8">
        <v>32.086204875746482</v>
      </c>
      <c r="Y70" s="8">
        <v>30.952385700146898</v>
      </c>
    </row>
  </sheetData>
  <pageMargins left="0.7" right="0.7" top="0.75" bottom="0.75" header="0.3" footer="0.3"/>
  <pageSetup scale="55"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BLM SCALING TO RADS</vt:lpstr>
      <vt:lpstr>COMPARISON</vt:lpstr>
      <vt:lpstr>PLOTS</vt:lpstr>
      <vt:lpstr>BLM ALARMS</vt:lpstr>
      <vt:lpstr>G11-RR6-1</vt:lpstr>
      <vt:lpstr>_c1</vt:lpstr>
      <vt:lpstr>_c2</vt:lpstr>
      <vt:lpstr>all_data</vt:lpstr>
      <vt:lpstr>b</vt:lpstr>
      <vt:lpstr>D</vt:lpstr>
      <vt:lpstr>d1_</vt:lpstr>
      <vt:lpstr>d1_s</vt:lpstr>
      <vt:lpstr>d2_</vt:lpstr>
      <vt:lpstr>d2_s</vt:lpstr>
      <vt:lpstr>data</vt:lpstr>
      <vt:lpstr>G1_</vt:lpstr>
      <vt:lpstr>H1_</vt:lpstr>
      <vt:lpstr>m</vt:lpstr>
      <vt:lpstr>m_data</vt:lpstr>
      <vt:lpstr>N</vt:lpstr>
    </vt:vector>
  </TitlesOfParts>
  <Company>Fermi National Accelerator Laboratory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Drennan</dc:creator>
  <cp:lastModifiedBy>Craig C. Drennan</cp:lastModifiedBy>
  <cp:lastPrinted>2013-01-11T15:57:31Z</cp:lastPrinted>
  <dcterms:created xsi:type="dcterms:W3CDTF">2011-09-28T18:34:44Z</dcterms:created>
  <dcterms:modified xsi:type="dcterms:W3CDTF">2013-01-14T14:21:13Z</dcterms:modified>
</cp:coreProperties>
</file>